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5480" windowHeight="8445" activeTab="3"/>
  </bookViews>
  <sheets>
    <sheet name="Hoja1" sheetId="1" r:id="rId1"/>
    <sheet name="Datos_Recogidos" sheetId="2" r:id="rId2"/>
    <sheet name="Medidas Posición y Dispersión" sheetId="5" r:id="rId3"/>
    <sheet name="Tablas Frecuencias" sheetId="4" r:id="rId4"/>
    <sheet name="Gráficas estadísticas" sheetId="8" r:id="rId5"/>
    <sheet name="Correlación" sheetId="7" r:id="rId6"/>
  </sheets>
  <calcPr calcId="144525"/>
</workbook>
</file>

<file path=xl/calcChain.xml><?xml version="1.0" encoding="utf-8"?>
<calcChain xmlns="http://schemas.openxmlformats.org/spreadsheetml/2006/main">
  <c r="C5" i="4" l="1"/>
  <c r="C6" i="4"/>
  <c r="C7" i="4"/>
  <c r="C8" i="4"/>
  <c r="C9" i="4"/>
  <c r="C10" i="4"/>
  <c r="C4" i="4"/>
  <c r="B13" i="4"/>
  <c r="B14" i="4" s="1"/>
  <c r="B16" i="4" s="1"/>
  <c r="B12" i="4"/>
  <c r="B5" i="5"/>
  <c r="B4" i="5"/>
  <c r="B2" i="5"/>
  <c r="B6" i="5" s="1"/>
  <c r="B3" i="5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2" i="2"/>
  <c r="N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L14" i="2"/>
  <c r="L2" i="2"/>
  <c r="L23" i="2"/>
  <c r="L22" i="2"/>
  <c r="L37" i="2"/>
  <c r="L36" i="2"/>
  <c r="L4" i="2"/>
  <c r="L16" i="2"/>
  <c r="L28" i="2"/>
  <c r="L20" i="2"/>
  <c r="L11" i="2"/>
  <c r="L15" i="2"/>
  <c r="L18" i="2"/>
  <c r="L5" i="2"/>
  <c r="L9" i="2"/>
  <c r="L17" i="2"/>
  <c r="L39" i="2"/>
  <c r="L12" i="2"/>
  <c r="L30" i="2"/>
  <c r="L33" i="2"/>
  <c r="L21" i="2"/>
  <c r="L24" i="2"/>
  <c r="L35" i="2"/>
  <c r="L29" i="2"/>
  <c r="L31" i="2"/>
  <c r="L34" i="2"/>
  <c r="L19" i="2"/>
  <c r="L38" i="2"/>
  <c r="L26" i="2"/>
  <c r="L25" i="2"/>
  <c r="L32" i="2"/>
  <c r="L6" i="2"/>
  <c r="L13" i="2"/>
  <c r="L7" i="2"/>
  <c r="L8" i="2"/>
  <c r="L10" i="2"/>
  <c r="L27" i="2"/>
  <c r="L3" i="2"/>
  <c r="F3" i="2" l="1"/>
  <c r="F27" i="2"/>
  <c r="F10" i="2"/>
  <c r="F8" i="2"/>
  <c r="F7" i="2"/>
  <c r="F13" i="2"/>
  <c r="F6" i="2"/>
  <c r="F32" i="2"/>
  <c r="F25" i="2"/>
  <c r="F26" i="2"/>
  <c r="F38" i="2"/>
  <c r="F19" i="2"/>
  <c r="F34" i="2"/>
  <c r="F31" i="2"/>
  <c r="F29" i="2"/>
  <c r="F35" i="2"/>
  <c r="F24" i="2"/>
  <c r="F21" i="2"/>
  <c r="F33" i="2"/>
  <c r="F30" i="2"/>
  <c r="F12" i="2"/>
  <c r="F39" i="2"/>
  <c r="F17" i="2"/>
  <c r="F9" i="2"/>
  <c r="F5" i="2"/>
  <c r="F18" i="2"/>
  <c r="F15" i="2"/>
  <c r="F11" i="2"/>
  <c r="F20" i="2"/>
  <c r="F28" i="2"/>
  <c r="F16" i="2"/>
  <c r="F4" i="2"/>
  <c r="F36" i="2"/>
  <c r="F37" i="2"/>
  <c r="F22" i="2"/>
  <c r="F23" i="2"/>
  <c r="F2" i="2"/>
  <c r="F14" i="2"/>
  <c r="F4" i="1"/>
  <c r="G13" i="1"/>
  <c r="G14" i="1"/>
  <c r="G12" i="1"/>
  <c r="F18" i="1"/>
  <c r="E18" i="1"/>
  <c r="D18" i="1"/>
  <c r="C18" i="1"/>
  <c r="B18" i="1"/>
  <c r="G18" i="1" l="1"/>
  <c r="H14" i="1"/>
  <c r="H13" i="1"/>
  <c r="H12" i="1"/>
  <c r="D4" i="4" l="1"/>
  <c r="D5" i="4" l="1"/>
  <c r="D6" i="4" l="1"/>
  <c r="D7" i="4" l="1"/>
  <c r="D8" i="4" l="1"/>
  <c r="D9" i="4" l="1"/>
  <c r="D10" i="4" l="1"/>
  <c r="D11" i="4" l="1"/>
  <c r="E4" i="4" l="1"/>
  <c r="E5" i="4"/>
  <c r="E6" i="4"/>
  <c r="E7" i="4"/>
  <c r="E8" i="4"/>
  <c r="E9" i="4"/>
  <c r="E10" i="4"/>
</calcChain>
</file>

<file path=xl/sharedStrings.xml><?xml version="1.0" encoding="utf-8"?>
<sst xmlns="http://schemas.openxmlformats.org/spreadsheetml/2006/main" count="359" uniqueCount="199">
  <si>
    <t>FECHA:</t>
  </si>
  <si>
    <t>DÍA</t>
  </si>
  <si>
    <t>LUNES</t>
  </si>
  <si>
    <t>MARTES</t>
  </si>
  <si>
    <t>MIÉRCOLES</t>
  </si>
  <si>
    <t>JUEVES</t>
  </si>
  <si>
    <t>VIERNES</t>
  </si>
  <si>
    <t>TOTAL</t>
  </si>
  <si>
    <t>Nº CALORÍAS INGERIDAS</t>
  </si>
  <si>
    <t>Nº KCAL. GASTADAS DIARIAMENTE</t>
  </si>
  <si>
    <t>TABLA NUTRICIONAL 3º ESO</t>
  </si>
  <si>
    <t>PESO (KG)</t>
  </si>
  <si>
    <t xml:space="preserve">NOMBRE:  </t>
  </si>
  <si>
    <t>SEXO (M/F):</t>
  </si>
  <si>
    <t>GRUPO (A/B/C):</t>
  </si>
  <si>
    <r>
      <t>Clasificaci</t>
    </r>
    <r>
      <rPr>
        <b/>
        <sz val="9"/>
        <color rgb="FFFFFFFF"/>
        <rFont val="Times New Roman"/>
        <family val="1"/>
      </rPr>
      <t>ó</t>
    </r>
    <r>
      <rPr>
        <b/>
        <sz val="9"/>
        <color rgb="FFFFFFFF"/>
        <rFont val="Arial"/>
        <family val="2"/>
      </rPr>
      <t>n</t>
    </r>
    <r>
      <rPr>
        <sz val="9"/>
        <color rgb="FF000000"/>
        <rFont val="Times New Roman"/>
        <family val="1"/>
      </rPr>
      <t xml:space="preserve"> </t>
    </r>
  </si>
  <si>
    <r>
      <t>Rangos</t>
    </r>
    <r>
      <rPr>
        <sz val="9"/>
        <color rgb="FF000000"/>
        <rFont val="Times New Roman"/>
        <family val="1"/>
      </rPr>
      <t xml:space="preserve"> </t>
    </r>
  </si>
  <si>
    <r>
      <t>&lt;18,5</t>
    </r>
    <r>
      <rPr>
        <sz val="9"/>
        <color rgb="FF000000"/>
        <rFont val="Times New Roman"/>
        <family val="1"/>
      </rPr>
      <t xml:space="preserve"> </t>
    </r>
  </si>
  <si>
    <r>
      <t>Peso insuficiente</t>
    </r>
    <r>
      <rPr>
        <sz val="9"/>
        <color rgb="FF000000"/>
        <rFont val="Times New Roman"/>
        <family val="1"/>
      </rPr>
      <t xml:space="preserve"> </t>
    </r>
  </si>
  <si>
    <r>
      <t>Menos de 53,44 kg.</t>
    </r>
    <r>
      <rPr>
        <sz val="9"/>
        <color rgb="FF000000"/>
        <rFont val="Times New Roman"/>
        <family val="1"/>
      </rPr>
      <t xml:space="preserve"> </t>
    </r>
  </si>
  <si>
    <r>
      <t>18,5-24,9</t>
    </r>
    <r>
      <rPr>
        <sz val="9"/>
        <color rgb="FF000000"/>
        <rFont val="Times New Roman"/>
        <family val="1"/>
      </rPr>
      <t xml:space="preserve"> </t>
    </r>
  </si>
  <si>
    <r>
      <t>Normopeso</t>
    </r>
    <r>
      <rPr>
        <sz val="9"/>
        <color rgb="FF000000"/>
        <rFont val="Times New Roman"/>
        <family val="1"/>
      </rPr>
      <t xml:space="preserve"> </t>
    </r>
  </si>
  <si>
    <r>
      <t>Entre 53,46 y 72,22 kg.</t>
    </r>
    <r>
      <rPr>
        <sz val="9"/>
        <color rgb="FF000000"/>
        <rFont val="Times New Roman"/>
        <family val="1"/>
      </rPr>
      <t xml:space="preserve"> </t>
    </r>
  </si>
  <si>
    <r>
      <t>25-26,9</t>
    </r>
    <r>
      <rPr>
        <sz val="9"/>
        <color rgb="FF000000"/>
        <rFont val="Times New Roman"/>
        <family val="1"/>
      </rPr>
      <t xml:space="preserve"> </t>
    </r>
  </si>
  <si>
    <r>
      <t>Sobrepeso grado I</t>
    </r>
    <r>
      <rPr>
        <sz val="9"/>
        <color rgb="FF000000"/>
        <rFont val="Times New Roman"/>
        <family val="1"/>
      </rPr>
      <t xml:space="preserve"> </t>
    </r>
  </si>
  <si>
    <r>
      <t>Entre 72,25 y 78 kg.</t>
    </r>
    <r>
      <rPr>
        <sz val="9"/>
        <color rgb="FF000000"/>
        <rFont val="Times New Roman"/>
        <family val="1"/>
      </rPr>
      <t xml:space="preserve"> </t>
    </r>
  </si>
  <si>
    <r>
      <t>27-29,9</t>
    </r>
    <r>
      <rPr>
        <sz val="9"/>
        <color rgb="FF000000"/>
        <rFont val="Times New Roman"/>
        <family val="1"/>
      </rPr>
      <t xml:space="preserve"> </t>
    </r>
  </si>
  <si>
    <r>
      <t>Sobrepeso grado II (preobesidad)</t>
    </r>
    <r>
      <rPr>
        <sz val="9"/>
        <color rgb="FF000000"/>
        <rFont val="Times New Roman"/>
        <family val="1"/>
      </rPr>
      <t xml:space="preserve"> </t>
    </r>
  </si>
  <si>
    <r>
      <t>Entre 78,03 y 86,67 kg.</t>
    </r>
    <r>
      <rPr>
        <sz val="9"/>
        <color rgb="FF000000"/>
        <rFont val="Times New Roman"/>
        <family val="1"/>
      </rPr>
      <t xml:space="preserve"> </t>
    </r>
  </si>
  <si>
    <r>
      <t>30-34,9</t>
    </r>
    <r>
      <rPr>
        <sz val="9"/>
        <color rgb="FF000000"/>
        <rFont val="Times New Roman"/>
        <family val="1"/>
      </rPr>
      <t xml:space="preserve"> </t>
    </r>
  </si>
  <si>
    <r>
      <t>Obesidad de tipo I</t>
    </r>
    <r>
      <rPr>
        <sz val="9"/>
        <color rgb="FF000000"/>
        <rFont val="Times New Roman"/>
        <family val="1"/>
      </rPr>
      <t xml:space="preserve"> </t>
    </r>
  </si>
  <si>
    <r>
      <t>Entre 86,7 y 101,12 kg.</t>
    </r>
    <r>
      <rPr>
        <sz val="9"/>
        <color rgb="FF000000"/>
        <rFont val="Times New Roman"/>
        <family val="1"/>
      </rPr>
      <t xml:space="preserve"> </t>
    </r>
  </si>
  <si>
    <r>
      <t>35-39,9</t>
    </r>
    <r>
      <rPr>
        <sz val="9"/>
        <color rgb="FF000000"/>
        <rFont val="Times New Roman"/>
        <family val="1"/>
      </rPr>
      <t xml:space="preserve"> </t>
    </r>
  </si>
  <si>
    <r>
      <t>Obesidad de tipo II</t>
    </r>
    <r>
      <rPr>
        <sz val="9"/>
        <color rgb="FF000000"/>
        <rFont val="Times New Roman"/>
        <family val="1"/>
      </rPr>
      <t xml:space="preserve"> </t>
    </r>
  </si>
  <si>
    <r>
      <t>Entre 101,15 y 115,57 kg.</t>
    </r>
    <r>
      <rPr>
        <sz val="9"/>
        <color rgb="FF000000"/>
        <rFont val="Times New Roman"/>
        <family val="1"/>
      </rPr>
      <t xml:space="preserve"> </t>
    </r>
  </si>
  <si>
    <r>
      <t>40-49,9</t>
    </r>
    <r>
      <rPr>
        <sz val="9"/>
        <color rgb="FF000000"/>
        <rFont val="Times New Roman"/>
        <family val="1"/>
      </rPr>
      <t xml:space="preserve"> </t>
    </r>
  </si>
  <si>
    <r>
      <t>Obesidad de tipo III (m</t>
    </r>
    <r>
      <rPr>
        <sz val="9"/>
        <color rgb="FF111772"/>
        <rFont val="Times New Roman"/>
        <family val="1"/>
      </rPr>
      <t>ó</t>
    </r>
    <r>
      <rPr>
        <sz val="9"/>
        <color rgb="FF111772"/>
        <rFont val="Arial"/>
        <family val="2"/>
      </rPr>
      <t>rbida)</t>
    </r>
    <r>
      <rPr>
        <sz val="9"/>
        <color rgb="FF000000"/>
        <rFont val="Times New Roman"/>
        <family val="1"/>
      </rPr>
      <t xml:space="preserve"> </t>
    </r>
  </si>
  <si>
    <r>
      <t>Entre 115,6 y 144,47 kg.</t>
    </r>
    <r>
      <rPr>
        <sz val="9"/>
        <color rgb="FF000000"/>
        <rFont val="Times New Roman"/>
        <family val="1"/>
      </rPr>
      <t xml:space="preserve"> </t>
    </r>
  </si>
  <si>
    <r>
      <t>&gt;50</t>
    </r>
    <r>
      <rPr>
        <sz val="9"/>
        <color rgb="FF000000"/>
        <rFont val="Times New Roman"/>
        <family val="1"/>
      </rPr>
      <t xml:space="preserve"> </t>
    </r>
  </si>
  <si>
    <r>
      <t>Obesidad de tipo IV (extrema)</t>
    </r>
    <r>
      <rPr>
        <sz val="9"/>
        <color rgb="FF000000"/>
        <rFont val="Times New Roman"/>
        <family val="1"/>
      </rPr>
      <t xml:space="preserve"> </t>
    </r>
  </si>
  <si>
    <r>
      <t>M</t>
    </r>
    <r>
      <rPr>
        <sz val="9"/>
        <color rgb="FF111772"/>
        <rFont val="Times New Roman"/>
        <family val="1"/>
      </rPr>
      <t>á</t>
    </r>
    <r>
      <rPr>
        <sz val="9"/>
        <color rgb="FF111772"/>
        <rFont val="Arial"/>
        <family val="2"/>
      </rPr>
      <t>s de 144,5 kg.</t>
    </r>
    <r>
      <rPr>
        <sz val="9"/>
        <color rgb="FF000000"/>
        <rFont val="Times New Roman"/>
        <family val="1"/>
      </rPr>
      <t xml:space="preserve"> </t>
    </r>
  </si>
  <si>
    <t>GRASAS (gr)</t>
  </si>
  <si>
    <t>PROTEINAS (gr)</t>
  </si>
  <si>
    <t>HIDRATOS DE CARBONO (gr)</t>
  </si>
  <si>
    <t>ATURA (m):</t>
  </si>
  <si>
    <t>IMC*:</t>
  </si>
  <si>
    <r>
      <t>IMC*</t>
    </r>
    <r>
      <rPr>
        <sz val="9"/>
        <color rgb="FF000000"/>
        <rFont val="Times New Roman"/>
        <family val="1"/>
      </rPr>
      <t xml:space="preserve"> </t>
    </r>
  </si>
  <si>
    <t>DIFERENCIA CALÓRICA**</t>
  </si>
  <si>
    <t>HORAS SEMANALES DEPORTE (extra):</t>
  </si>
  <si>
    <t>EDAD (años):</t>
  </si>
  <si>
    <t>DESAYUNO:</t>
  </si>
  <si>
    <t>ALMUERZO:</t>
  </si>
  <si>
    <t>si/no</t>
  </si>
  <si>
    <t>pd. Relación con notas académicas</t>
  </si>
  <si>
    <t>Nombre</t>
  </si>
  <si>
    <t>Apellidos</t>
  </si>
  <si>
    <t>Grupo</t>
  </si>
  <si>
    <t>Altura</t>
  </si>
  <si>
    <t>Peso</t>
  </si>
  <si>
    <t>Correlación entre Desayunar - Notas</t>
  </si>
  <si>
    <t>Correlación entre Horas de Deporte y el IMC</t>
  </si>
  <si>
    <t xml:space="preserve">Correlación entre Horas de Deporte y Equilibrio Dietético </t>
  </si>
  <si>
    <t>Correlación entre la talla de pie y la altura</t>
  </si>
  <si>
    <t>Gráficas de Tablas de Frecuencias de % Grasas, % Proteinas y % H.C en intervalos con uno que contenga al % ideal.</t>
  </si>
  <si>
    <t>Gráficas de Tablas de Frecuencias de IMC - Diagrama de Barras, histograma y diagrama de sectores</t>
  </si>
  <si>
    <t>¿Desayunas?</t>
  </si>
  <si>
    <t>¿Almuerzas?</t>
  </si>
  <si>
    <t>Calorías semanales que consumes (consulta hoja de EF)</t>
  </si>
  <si>
    <t>Grasas semanales (hoja EF)</t>
  </si>
  <si>
    <t>Proteinas semanales (hoja EF)</t>
  </si>
  <si>
    <t>Hidratos semanales (hoja EF)</t>
  </si>
  <si>
    <t>Nota en Lengua 1º Trimestre</t>
  </si>
  <si>
    <t>José Ignacio</t>
  </si>
  <si>
    <t>Cana Navarro</t>
  </si>
  <si>
    <t>3ºC</t>
  </si>
  <si>
    <t>Si</t>
  </si>
  <si>
    <t>jose maria</t>
  </si>
  <si>
    <t>villalgordo lozano</t>
  </si>
  <si>
    <t>3ºB</t>
  </si>
  <si>
    <t>jose</t>
  </si>
  <si>
    <t>marin tolosa</t>
  </si>
  <si>
    <t>No</t>
  </si>
  <si>
    <t>María</t>
  </si>
  <si>
    <t>Blanco Rodríguez</t>
  </si>
  <si>
    <t>Carlos</t>
  </si>
  <si>
    <t>Garcia Lopez</t>
  </si>
  <si>
    <t>Lorena</t>
  </si>
  <si>
    <t>Naranjo Sánchez</t>
  </si>
  <si>
    <t>Cuartero Moreno</t>
  </si>
  <si>
    <t>Jose Gabriel</t>
  </si>
  <si>
    <t>Martinez Deltell</t>
  </si>
  <si>
    <t>othmane</t>
  </si>
  <si>
    <t>khelloqi</t>
  </si>
  <si>
    <t>stalin naim</t>
  </si>
  <si>
    <t>correa sanchez</t>
  </si>
  <si>
    <t>Ángela</t>
  </si>
  <si>
    <t>García Rivas</t>
  </si>
  <si>
    <t>Paula</t>
  </si>
  <si>
    <t>González Navarro</t>
  </si>
  <si>
    <t>Aaron</t>
  </si>
  <si>
    <t>Parra Diaz</t>
  </si>
  <si>
    <t>Dani</t>
  </si>
  <si>
    <t>Costa Rubio</t>
  </si>
  <si>
    <t>Jose Manuel</t>
  </si>
  <si>
    <t>Alfaro Garcia</t>
  </si>
  <si>
    <t>Ángel</t>
  </si>
  <si>
    <t>Hernandez</t>
  </si>
  <si>
    <t>jesus</t>
  </si>
  <si>
    <t>sagredo cano</t>
  </si>
  <si>
    <t>Javier</t>
  </si>
  <si>
    <t>Parra Ruiz</t>
  </si>
  <si>
    <t>Alejandro</t>
  </si>
  <si>
    <t>Jiménez Tomás</t>
  </si>
  <si>
    <t>José Juan</t>
  </si>
  <si>
    <t>Peñafiel García</t>
  </si>
  <si>
    <t>Jesus</t>
  </si>
  <si>
    <t>Valenciano Lopez</t>
  </si>
  <si>
    <t>Theodros</t>
  </si>
  <si>
    <t>Matés González</t>
  </si>
  <si>
    <t>Patricia</t>
  </si>
  <si>
    <t>Antón Romero</t>
  </si>
  <si>
    <t>José</t>
  </si>
  <si>
    <t>Valverde Reolid</t>
  </si>
  <si>
    <t>Cristina</t>
  </si>
  <si>
    <t>Roldán Torralba</t>
  </si>
  <si>
    <t>Victoria</t>
  </si>
  <si>
    <t>Pinar Gómez</t>
  </si>
  <si>
    <t>Lázaro Alejandro</t>
  </si>
  <si>
    <t>Ortega Cruz</t>
  </si>
  <si>
    <t>Sandra</t>
  </si>
  <si>
    <t>Vicente Fuentes</t>
  </si>
  <si>
    <t>jeancarlojoel</t>
  </si>
  <si>
    <t>mollnedo saavedra</t>
  </si>
  <si>
    <t>Lucia</t>
  </si>
  <si>
    <t>Pinar Gomez</t>
  </si>
  <si>
    <t>Fernando</t>
  </si>
  <si>
    <t>Martínez Faura</t>
  </si>
  <si>
    <t>Jhonatan</t>
  </si>
  <si>
    <t>Bryan</t>
  </si>
  <si>
    <t>José Antonio</t>
  </si>
  <si>
    <t>Martínez Millán</t>
  </si>
  <si>
    <t>Gonzalo</t>
  </si>
  <si>
    <t>Alarcón Carreres</t>
  </si>
  <si>
    <t>Jose Antonio</t>
  </si>
  <si>
    <t>Blanco</t>
  </si>
  <si>
    <t>Ariadna</t>
  </si>
  <si>
    <t>Iniesta Sánchez</t>
  </si>
  <si>
    <t>3ºA</t>
  </si>
  <si>
    <t>PESO (Kg)</t>
  </si>
  <si>
    <t>Altura (Cm)</t>
  </si>
  <si>
    <t>Horas semanales Deporte</t>
  </si>
  <si>
    <t>Nota en Matemáticas 1º Tr</t>
  </si>
  <si>
    <t>Nota en Educación Física 1º Tr</t>
  </si>
  <si>
    <t>Mediana:</t>
  </si>
  <si>
    <t>Moda:</t>
  </si>
  <si>
    <t>xi</t>
  </si>
  <si>
    <t>fi</t>
  </si>
  <si>
    <t>hi</t>
  </si>
  <si>
    <r>
      <rPr>
        <b/>
        <sz val="11"/>
        <color theme="1"/>
        <rFont val="Calibri"/>
        <family val="2"/>
        <scheme val="minor"/>
      </rPr>
      <t xml:space="preserve">   TABLAS DE FRECUENCIAS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</t>
    </r>
  </si>
  <si>
    <t>Mínimo:</t>
  </si>
  <si>
    <t>Máximo:</t>
  </si>
  <si>
    <t>Recorrido:</t>
  </si>
  <si>
    <t>Tamaño Intervalo:</t>
  </si>
  <si>
    <t>Desviación Típica</t>
  </si>
  <si>
    <t>Coeficiente Variación:</t>
  </si>
  <si>
    <t>Número Intervalos:</t>
  </si>
  <si>
    <r>
      <t xml:space="preserve">Variable a estudiar: </t>
    </r>
    <r>
      <rPr>
        <b/>
        <sz val="11"/>
        <color theme="1"/>
        <rFont val="Calibri"/>
        <family val="2"/>
        <scheme val="minor"/>
      </rPr>
      <t xml:space="preserve">Altura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</t>
    </r>
  </si>
  <si>
    <t>Media:</t>
  </si>
  <si>
    <r>
      <t xml:space="preserve">Variable a estudiar: </t>
    </r>
    <r>
      <rPr>
        <b/>
        <sz val="11"/>
        <color theme="1"/>
        <rFont val="Calibri"/>
        <family val="2"/>
        <scheme val="minor"/>
      </rPr>
      <t>Peso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</t>
    </r>
  </si>
  <si>
    <r>
      <t xml:space="preserve">Variable a estudiar: </t>
    </r>
    <r>
      <rPr>
        <b/>
        <sz val="11"/>
        <color theme="1"/>
        <rFont val="Calibri"/>
        <family val="2"/>
        <scheme val="minor"/>
      </rPr>
      <t>Horas de deporte semanal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</t>
    </r>
  </si>
  <si>
    <r>
      <t xml:space="preserve">Variable a estudiar: </t>
    </r>
    <r>
      <rPr>
        <b/>
        <sz val="11"/>
        <color theme="1"/>
        <rFont val="Calibri"/>
        <family val="2"/>
        <scheme val="minor"/>
      </rPr>
      <t>¿Desayunas? ; ¿Almuerzas?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</t>
    </r>
  </si>
  <si>
    <t>Cuántos no desayunan:</t>
  </si>
  <si>
    <t>Cuántos desayunan:</t>
  </si>
  <si>
    <t>Cuántos almuerzan:</t>
  </si>
  <si>
    <t>Cuántos no almuerzan:</t>
  </si>
  <si>
    <r>
      <t xml:space="preserve">Variable a estudiar: </t>
    </r>
    <r>
      <rPr>
        <b/>
        <sz val="11"/>
        <color theme="1"/>
        <rFont val="Calibri"/>
        <family val="2"/>
        <scheme val="minor"/>
      </rPr>
      <t>Índice de Masa Corporal (IMC)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</t>
    </r>
  </si>
  <si>
    <t>IMC</t>
  </si>
  <si>
    <t>Media de IMC:</t>
  </si>
  <si>
    <t>Nº Alumnos</t>
  </si>
  <si>
    <t>% Grasas</t>
  </si>
  <si>
    <t>% Proteinas</t>
  </si>
  <si>
    <t>% Hidratos</t>
  </si>
  <si>
    <r>
      <t xml:space="preserve">Variable a estudiar: </t>
    </r>
    <r>
      <rPr>
        <b/>
        <sz val="11"/>
        <color theme="1"/>
        <rFont val="Calibri"/>
        <family val="2"/>
        <scheme val="minor"/>
      </rPr>
      <t>% medio de grasas, proteinas e hidratos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</t>
    </r>
  </si>
  <si>
    <r>
      <t xml:space="preserve">Variable a estudiar: </t>
    </r>
    <r>
      <rPr>
        <b/>
        <sz val="11"/>
        <color theme="1"/>
        <rFont val="Calibri"/>
        <family val="2"/>
        <scheme val="minor"/>
      </rPr>
      <t xml:space="preserve">Notas Medias Asignaturas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</t>
    </r>
  </si>
  <si>
    <t>Media de grasas:</t>
  </si>
  <si>
    <t>Moda de grasas:</t>
  </si>
  <si>
    <t>Media de Proteinas</t>
  </si>
  <si>
    <t>Moda de Proteinas</t>
  </si>
  <si>
    <t>Media de Hidratos</t>
  </si>
  <si>
    <t>Moda de Hidratos</t>
  </si>
  <si>
    <t>Media Matemáticas:</t>
  </si>
  <si>
    <t>Moda Matemáticas:</t>
  </si>
  <si>
    <t>Mediana Matemáticas:</t>
  </si>
  <si>
    <t>Media Lengua:</t>
  </si>
  <si>
    <t>Moda Lengua:</t>
  </si>
  <si>
    <t>Mediana Lengua:</t>
  </si>
  <si>
    <t>Moda EF:</t>
  </si>
  <si>
    <t>Media EF:</t>
  </si>
  <si>
    <t>Mediana EF: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</si>
</sst>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FFFF"/>
      <name val="Arial"/>
      <family val="2"/>
    </font>
    <font>
      <sz val="9"/>
      <color rgb="FF000000"/>
      <name val="Times New Roman"/>
      <family val="1"/>
    </font>
    <font>
      <b/>
      <sz val="9"/>
      <color rgb="FFFFFFFF"/>
      <name val="Times New Roman"/>
      <family val="1"/>
    </font>
    <font>
      <sz val="9"/>
      <color rgb="FF111772"/>
      <name val="Arial"/>
      <family val="2"/>
    </font>
    <font>
      <sz val="9"/>
      <color rgb="FF111772"/>
      <name val="Times New Roman"/>
      <family val="1"/>
    </font>
    <font>
      <b/>
      <sz val="11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000000"/>
      <name val="Arial"/>
    </font>
    <font>
      <b/>
      <sz val="10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111772"/>
        <bgColor indexed="64"/>
      </patternFill>
    </fill>
    <fill>
      <patternFill patternType="solid">
        <fgColor rgb="FFFFFEF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6D6D6"/>
      </left>
      <right style="medium">
        <color rgb="FFD6D6D6"/>
      </right>
      <top style="medium">
        <color rgb="FFD6D6D6"/>
      </top>
      <bottom style="medium">
        <color rgb="FFD6D6D6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5" fillId="2" borderId="13" xfId="0" applyFont="1" applyFill="1" applyBorder="1" applyAlignment="1">
      <alignment horizontal="center" wrapText="1" readingOrder="1"/>
    </xf>
    <xf numFmtId="0" fontId="8" fillId="3" borderId="13" xfId="0" applyFont="1" applyFill="1" applyBorder="1" applyAlignment="1">
      <alignment horizontal="left" vertical="center" wrapText="1" indent="1" readingOrder="1"/>
    </xf>
    <xf numFmtId="0" fontId="10" fillId="0" borderId="1" xfId="0" applyFont="1" applyBorder="1"/>
    <xf numFmtId="0" fontId="10" fillId="0" borderId="0" xfId="0" applyFont="1"/>
    <xf numFmtId="0" fontId="3" fillId="0" borderId="2" xfId="0" applyFont="1" applyBorder="1"/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17" fontId="0" fillId="0" borderId="2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4" borderId="0" xfId="0" applyFill="1"/>
    <xf numFmtId="0" fontId="0" fillId="5" borderId="0" xfId="0" applyFill="1"/>
    <xf numFmtId="0" fontId="12" fillId="6" borderId="0" xfId="0" applyFont="1" applyFill="1" applyAlignment="1">
      <alignment horizontal="center" wrapText="1"/>
    </xf>
    <xf numFmtId="0" fontId="0" fillId="7" borderId="0" xfId="0" applyFill="1" applyAlignment="1">
      <alignment wrapText="1"/>
    </xf>
    <xf numFmtId="0" fontId="0" fillId="9" borderId="0" xfId="0" applyFill="1"/>
    <xf numFmtId="0" fontId="0" fillId="10" borderId="14" xfId="0" applyFill="1" applyBorder="1"/>
    <xf numFmtId="0" fontId="0" fillId="10" borderId="15" xfId="0" applyFill="1" applyBorder="1"/>
    <xf numFmtId="0" fontId="0" fillId="11" borderId="14" xfId="0" applyFill="1" applyBorder="1"/>
    <xf numFmtId="0" fontId="0" fillId="11" borderId="15" xfId="0" applyFill="1" applyBorder="1"/>
    <xf numFmtId="0" fontId="0" fillId="12" borderId="14" xfId="0" applyFill="1" applyBorder="1"/>
    <xf numFmtId="0" fontId="0" fillId="12" borderId="15" xfId="0" applyFill="1" applyBorder="1"/>
    <xf numFmtId="0" fontId="0" fillId="4" borderId="14" xfId="0" applyFill="1" applyBorder="1"/>
    <xf numFmtId="0" fontId="0" fillId="4" borderId="15" xfId="0" applyFill="1" applyBorder="1"/>
    <xf numFmtId="0" fontId="0" fillId="5" borderId="14" xfId="0" applyFill="1" applyBorder="1"/>
    <xf numFmtId="0" fontId="0" fillId="5" borderId="15" xfId="0" applyFill="1" applyBorder="1"/>
    <xf numFmtId="0" fontId="13" fillId="6" borderId="0" xfId="0" applyFont="1" applyFill="1" applyAlignment="1">
      <alignment horizontal="center" wrapText="1"/>
    </xf>
    <xf numFmtId="2" fontId="0" fillId="8" borderId="1" xfId="0" applyNumberFormat="1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13" borderId="14" xfId="0" applyFill="1" applyBorder="1"/>
    <xf numFmtId="0" fontId="0" fillId="13" borderId="15" xfId="0" applyFill="1" applyBorder="1"/>
    <xf numFmtId="0" fontId="0" fillId="14" borderId="14" xfId="0" applyFill="1" applyBorder="1"/>
    <xf numFmtId="0" fontId="0" fillId="14" borderId="15" xfId="0" applyFill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95251</xdr:colOff>
      <xdr:row>6</xdr:row>
      <xdr:rowOff>47626</xdr:rowOff>
    </xdr:from>
    <xdr:to>
      <xdr:col>10</xdr:col>
      <xdr:colOff>781050</xdr:colOff>
      <xdr:row>14</xdr:row>
      <xdr:rowOff>66675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8248651" y="1514476"/>
          <a:ext cx="3228974" cy="1590674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>
            <a:spcBef>
              <a:spcPct val="50000"/>
            </a:spcBef>
          </a:pPr>
          <a:r>
            <a:rPr lang="es-ES" sz="900" u="sng">
              <a:solidFill>
                <a:srgbClr val="FF33CC"/>
              </a:solidFill>
            </a:rPr>
            <a:t>ASPECTOS </a:t>
          </a:r>
          <a:r>
            <a:rPr lang="es-ES" sz="900" b="1" u="sng">
              <a:solidFill>
                <a:srgbClr val="FF33CC"/>
              </a:solidFill>
            </a:rPr>
            <a:t>CUANTITAVOS</a:t>
          </a:r>
          <a:r>
            <a:rPr lang="es-ES" sz="900" u="sng">
              <a:solidFill>
                <a:srgbClr val="FF33CC"/>
              </a:solidFill>
            </a:rPr>
            <a:t> DE LA DIETA</a:t>
          </a:r>
          <a:r>
            <a:rPr lang="es-ES" sz="900">
              <a:solidFill>
                <a:srgbClr val="FF33CC"/>
              </a:solidFill>
            </a:rPr>
            <a:t>:</a:t>
          </a:r>
        </a:p>
        <a:p>
          <a:pPr>
            <a:spcBef>
              <a:spcPct val="50000"/>
            </a:spcBef>
          </a:pPr>
          <a:r>
            <a:rPr lang="es-ES" sz="900"/>
            <a:t>Dieta equilibrada = distribución porcentual de la energía:</a:t>
          </a:r>
        </a:p>
        <a:p>
          <a:pPr>
            <a:spcBef>
              <a:spcPct val="50000"/>
            </a:spcBef>
          </a:pPr>
          <a:r>
            <a:rPr lang="es-ES" sz="900"/>
            <a:t>		25 – 35% GRASAS</a:t>
          </a:r>
        </a:p>
        <a:p>
          <a:pPr>
            <a:spcBef>
              <a:spcPct val="50000"/>
            </a:spcBef>
          </a:pPr>
          <a:r>
            <a:rPr lang="es-ES" sz="900"/>
            <a:t>		10 – 15% PROTEINAS</a:t>
          </a:r>
        </a:p>
        <a:p>
          <a:pPr>
            <a:spcBef>
              <a:spcPct val="50000"/>
            </a:spcBef>
          </a:pPr>
          <a:r>
            <a:rPr lang="es-ES" sz="900"/>
            <a:t>		</a:t>
          </a:r>
          <a:r>
            <a:rPr lang="es-ES" sz="900" kern="1200">
              <a:solidFill>
                <a:schemeClr val="tx1"/>
              </a:solidFill>
              <a:latin typeface="Arial" charset="0"/>
              <a:ea typeface="+mn-ea"/>
              <a:cs typeface="+mn-cs"/>
            </a:rPr>
            <a:t>55 – 60% H.C.</a:t>
          </a:r>
          <a:endParaRPr lang="es-ES" sz="900"/>
        </a:p>
        <a:p>
          <a:pPr>
            <a:spcBef>
              <a:spcPct val="50000"/>
            </a:spcBef>
          </a:pPr>
          <a:endParaRPr lang="es-ES" sz="900" b="1"/>
        </a:p>
        <a:p>
          <a:pPr>
            <a:spcBef>
              <a:spcPct val="50000"/>
            </a:spcBef>
          </a:pPr>
          <a:r>
            <a:rPr lang="es-ES" sz="900" b="1"/>
            <a:t>Equilibrio dietético**=</a:t>
          </a:r>
          <a:r>
            <a:rPr lang="es-ES" sz="900" b="1" baseline="0"/>
            <a:t> diferencia calórica igual a 0</a:t>
          </a:r>
          <a:endParaRPr lang="es-ES" sz="900" b="1"/>
        </a:p>
        <a:p>
          <a:pPr>
            <a:spcBef>
              <a:spcPct val="50000"/>
            </a:spcBef>
          </a:pPr>
          <a:endParaRPr lang="es-ES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C2" workbookViewId="0">
      <selection activeCell="I16" sqref="I16:J24"/>
    </sheetView>
  </sheetViews>
  <sheetFormatPr baseColWidth="10" defaultRowHeight="15" x14ac:dyDescent="0.25"/>
  <cols>
    <col min="1" max="1" width="33.7109375" bestFit="1" customWidth="1"/>
    <col min="2" max="2" width="15.28515625" style="13" customWidth="1"/>
    <col min="3" max="3" width="15.28515625" style="13" bestFit="1" customWidth="1"/>
    <col min="4" max="7" width="11.42578125" style="13"/>
    <col min="8" max="8" width="12.28515625" style="13" bestFit="1" customWidth="1"/>
    <col min="10" max="10" width="26.7109375" customWidth="1"/>
    <col min="11" max="11" width="21.5703125" customWidth="1"/>
  </cols>
  <sheetData>
    <row r="1" spans="1:11" ht="36.75" customHeight="1" thickBot="1" x14ac:dyDescent="0.35">
      <c r="A1" s="54" t="s">
        <v>10</v>
      </c>
      <c r="B1" s="54"/>
      <c r="C1" s="54"/>
      <c r="D1" s="54"/>
      <c r="E1" s="54"/>
      <c r="F1" s="54"/>
    </row>
    <row r="2" spans="1:11" ht="15.75" thickBot="1" x14ac:dyDescent="0.3">
      <c r="A2" s="30" t="s">
        <v>12</v>
      </c>
      <c r="B2" s="12"/>
      <c r="C2" s="30" t="s">
        <v>13</v>
      </c>
      <c r="D2" s="12"/>
    </row>
    <row r="3" spans="1:11" ht="15.75" thickBot="1" x14ac:dyDescent="0.3">
      <c r="A3" s="31"/>
      <c r="C3" s="31"/>
    </row>
    <row r="4" spans="1:11" ht="15.75" thickBot="1" x14ac:dyDescent="0.3">
      <c r="A4" s="30" t="s">
        <v>0</v>
      </c>
      <c r="B4" s="23"/>
      <c r="C4" s="30" t="s">
        <v>14</v>
      </c>
      <c r="D4" s="12"/>
      <c r="E4" s="30" t="s">
        <v>45</v>
      </c>
      <c r="F4" s="12" t="e">
        <f>(F6/(D6*D6))</f>
        <v>#DIV/0!</v>
      </c>
    </row>
    <row r="5" spans="1:11" ht="15.75" thickBot="1" x14ac:dyDescent="0.3">
      <c r="A5" s="31"/>
      <c r="C5" s="31"/>
      <c r="E5" s="31"/>
    </row>
    <row r="6" spans="1:11" s="1" customFormat="1" ht="15.75" thickBot="1" x14ac:dyDescent="0.3">
      <c r="A6" s="30" t="s">
        <v>49</v>
      </c>
      <c r="B6" s="14"/>
      <c r="C6" s="30" t="s">
        <v>44</v>
      </c>
      <c r="D6" s="14"/>
      <c r="E6" s="30" t="s">
        <v>11</v>
      </c>
      <c r="F6" s="14"/>
      <c r="G6" s="22"/>
      <c r="H6" s="22"/>
    </row>
    <row r="7" spans="1:11" ht="15.75" thickBot="1" x14ac:dyDescent="0.3">
      <c r="A7" s="31"/>
      <c r="C7" s="31"/>
      <c r="E7" s="31"/>
    </row>
    <row r="8" spans="1:11" ht="15.75" thickBot="1" x14ac:dyDescent="0.3">
      <c r="A8" s="30" t="s">
        <v>48</v>
      </c>
      <c r="B8" s="12"/>
      <c r="C8" s="30" t="s">
        <v>50</v>
      </c>
      <c r="D8" s="12" t="s">
        <v>52</v>
      </c>
      <c r="E8" s="30" t="s">
        <v>51</v>
      </c>
      <c r="F8" s="12" t="s">
        <v>52</v>
      </c>
    </row>
    <row r="10" spans="1:11" s="9" customFormat="1" ht="15.75" thickBot="1" x14ac:dyDescent="0.3">
      <c r="A10" s="8" t="s">
        <v>1</v>
      </c>
      <c r="B10" s="15" t="s">
        <v>2</v>
      </c>
      <c r="C10" s="15" t="s">
        <v>3</v>
      </c>
      <c r="D10" s="15" t="s">
        <v>4</v>
      </c>
      <c r="E10" s="15" t="s">
        <v>5</v>
      </c>
      <c r="F10" s="15" t="s">
        <v>6</v>
      </c>
      <c r="G10" s="24"/>
      <c r="H10" s="24"/>
    </row>
    <row r="11" spans="1:11" ht="15.75" thickBot="1" x14ac:dyDescent="0.3">
      <c r="A11" s="2" t="s">
        <v>8</v>
      </c>
      <c r="B11" s="16"/>
      <c r="C11" s="16"/>
      <c r="D11" s="16"/>
      <c r="E11" s="16"/>
      <c r="F11" s="16"/>
    </row>
    <row r="12" spans="1:11" x14ac:dyDescent="0.25">
      <c r="A12" s="3" t="s">
        <v>41</v>
      </c>
      <c r="B12" s="17"/>
      <c r="C12" s="17"/>
      <c r="D12" s="17"/>
      <c r="E12" s="17"/>
      <c r="F12" s="17"/>
      <c r="G12" s="25">
        <f>B12+C12+D12+E12+F12</f>
        <v>0</v>
      </c>
      <c r="H12" s="26" t="e">
        <f>(100*G12)/(G12+G13+G14)</f>
        <v>#DIV/0!</v>
      </c>
    </row>
    <row r="13" spans="1:11" x14ac:dyDescent="0.25">
      <c r="A13" s="4" t="s">
        <v>42</v>
      </c>
      <c r="B13" s="18"/>
      <c r="C13" s="18"/>
      <c r="D13" s="18"/>
      <c r="E13" s="18"/>
      <c r="F13" s="18"/>
      <c r="G13" s="25">
        <f t="shared" ref="G13:G14" si="0">B13+C13+D13+E13+F13</f>
        <v>0</v>
      </c>
      <c r="H13" s="26" t="e">
        <f>(100*G13)/(G13+G14+G12)</f>
        <v>#DIV/0!</v>
      </c>
    </row>
    <row r="14" spans="1:11" ht="15.75" thickBot="1" x14ac:dyDescent="0.3">
      <c r="A14" s="5" t="s">
        <v>43</v>
      </c>
      <c r="B14" s="19"/>
      <c r="C14" s="19"/>
      <c r="D14" s="19"/>
      <c r="E14" s="19"/>
      <c r="F14" s="19"/>
      <c r="G14" s="25">
        <f t="shared" si="0"/>
        <v>0</v>
      </c>
      <c r="H14" s="27" t="e">
        <f>(100*G14)/(G14+G13+G12)</f>
        <v>#DIV/0!</v>
      </c>
    </row>
    <row r="15" spans="1:11" ht="15.75" thickBot="1" x14ac:dyDescent="0.3"/>
    <row r="16" spans="1:11" ht="15.75" thickBot="1" x14ac:dyDescent="0.3">
      <c r="A16" s="2" t="s">
        <v>9</v>
      </c>
      <c r="B16" s="28"/>
      <c r="C16" s="20"/>
      <c r="D16" s="20"/>
      <c r="E16" s="20"/>
      <c r="F16" s="20"/>
      <c r="G16" s="20"/>
      <c r="I16" s="6" t="s">
        <v>46</v>
      </c>
      <c r="J16" s="6" t="s">
        <v>15</v>
      </c>
      <c r="K16" s="6" t="s">
        <v>16</v>
      </c>
    </row>
    <row r="17" spans="1:11" ht="15.75" thickBot="1" x14ac:dyDescent="0.3">
      <c r="G17" s="11" t="s">
        <v>7</v>
      </c>
      <c r="I17" s="7" t="s">
        <v>17</v>
      </c>
      <c r="J17" s="7" t="s">
        <v>18</v>
      </c>
      <c r="K17" s="7" t="s">
        <v>19</v>
      </c>
    </row>
    <row r="18" spans="1:11" ht="16.5" thickBot="1" x14ac:dyDescent="0.3">
      <c r="A18" s="10" t="s">
        <v>47</v>
      </c>
      <c r="B18" s="21">
        <f>B11-B16</f>
        <v>0</v>
      </c>
      <c r="C18" s="21">
        <f>C11-B16</f>
        <v>0</v>
      </c>
      <c r="D18" s="21">
        <f>D11-B16</f>
        <v>0</v>
      </c>
      <c r="E18" s="21">
        <f>E11-B16</f>
        <v>0</v>
      </c>
      <c r="F18" s="21">
        <f>F11-B16</f>
        <v>0</v>
      </c>
      <c r="G18" s="29">
        <f>SUM(B18:F18)</f>
        <v>0</v>
      </c>
      <c r="I18" s="7" t="s">
        <v>20</v>
      </c>
      <c r="J18" s="7" t="s">
        <v>21</v>
      </c>
      <c r="K18" s="7" t="s">
        <v>22</v>
      </c>
    </row>
    <row r="19" spans="1:11" ht="15.75" thickBot="1" x14ac:dyDescent="0.3">
      <c r="I19" s="7" t="s">
        <v>23</v>
      </c>
      <c r="J19" s="7" t="s">
        <v>24</v>
      </c>
      <c r="K19" s="7" t="s">
        <v>25</v>
      </c>
    </row>
    <row r="20" spans="1:11" ht="24.75" thickBot="1" x14ac:dyDescent="0.3">
      <c r="I20" s="7" t="s">
        <v>26</v>
      </c>
      <c r="J20" s="7" t="s">
        <v>27</v>
      </c>
      <c r="K20" s="7" t="s">
        <v>28</v>
      </c>
    </row>
    <row r="21" spans="1:11" ht="15.75" thickBot="1" x14ac:dyDescent="0.3">
      <c r="A21" t="s">
        <v>53</v>
      </c>
      <c r="I21" s="7" t="s">
        <v>29</v>
      </c>
      <c r="J21" s="7" t="s">
        <v>30</v>
      </c>
      <c r="K21" s="7" t="s">
        <v>31</v>
      </c>
    </row>
    <row r="22" spans="1:11" ht="24.75" thickBot="1" x14ac:dyDescent="0.3">
      <c r="I22" s="7" t="s">
        <v>32</v>
      </c>
      <c r="J22" s="7" t="s">
        <v>33</v>
      </c>
      <c r="K22" s="7" t="s">
        <v>34</v>
      </c>
    </row>
    <row r="23" spans="1:11" ht="15.75" thickBot="1" x14ac:dyDescent="0.3">
      <c r="I23" s="7" t="s">
        <v>35</v>
      </c>
      <c r="J23" s="7" t="s">
        <v>36</v>
      </c>
      <c r="K23" s="7" t="s">
        <v>37</v>
      </c>
    </row>
    <row r="24" spans="1:11" ht="15.75" thickBot="1" x14ac:dyDescent="0.3">
      <c r="I24" s="7" t="s">
        <v>38</v>
      </c>
      <c r="J24" s="7" t="s">
        <v>39</v>
      </c>
      <c r="K24" s="7" t="s">
        <v>40</v>
      </c>
    </row>
  </sheetData>
  <mergeCells count="1">
    <mergeCell ref="A1:F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workbookViewId="0">
      <selection activeCell="P5" sqref="P5"/>
    </sheetView>
  </sheetViews>
  <sheetFormatPr baseColWidth="10" defaultRowHeight="15" x14ac:dyDescent="0.25"/>
  <cols>
    <col min="1" max="1" width="14.42578125" customWidth="1"/>
    <col min="2" max="2" width="20.42578125" customWidth="1"/>
    <col min="4" max="4" width="8" customWidth="1"/>
    <col min="9" max="9" width="12.85546875" customWidth="1"/>
    <col min="10" max="10" width="23.7109375" customWidth="1"/>
    <col min="14" max="14" width="11.5703125" bestFit="1" customWidth="1"/>
    <col min="15" max="16" width="17.42578125" customWidth="1"/>
  </cols>
  <sheetData>
    <row r="1" spans="1:19" ht="39" x14ac:dyDescent="0.25">
      <c r="A1" s="34" t="s">
        <v>54</v>
      </c>
      <c r="B1" s="34" t="s">
        <v>55</v>
      </c>
      <c r="C1" s="34" t="s">
        <v>56</v>
      </c>
      <c r="D1" s="34" t="s">
        <v>149</v>
      </c>
      <c r="E1" s="34" t="s">
        <v>148</v>
      </c>
      <c r="F1" s="47" t="s">
        <v>176</v>
      </c>
      <c r="G1" s="34" t="s">
        <v>150</v>
      </c>
      <c r="H1" s="34" t="s">
        <v>65</v>
      </c>
      <c r="I1" s="34" t="s">
        <v>66</v>
      </c>
      <c r="J1" s="34" t="s">
        <v>67</v>
      </c>
      <c r="K1" s="34" t="s">
        <v>68</v>
      </c>
      <c r="L1" s="47" t="s">
        <v>179</v>
      </c>
      <c r="M1" s="34" t="s">
        <v>69</v>
      </c>
      <c r="N1" s="47" t="s">
        <v>180</v>
      </c>
      <c r="O1" s="34" t="s">
        <v>70</v>
      </c>
      <c r="P1" s="47" t="s">
        <v>181</v>
      </c>
      <c r="Q1" s="34" t="s">
        <v>151</v>
      </c>
      <c r="R1" s="34" t="s">
        <v>71</v>
      </c>
      <c r="S1" s="34" t="s">
        <v>152</v>
      </c>
    </row>
    <row r="2" spans="1:19" x14ac:dyDescent="0.25">
      <c r="A2" s="35" t="s">
        <v>143</v>
      </c>
      <c r="B2" s="35" t="s">
        <v>144</v>
      </c>
      <c r="C2" s="35" t="s">
        <v>78</v>
      </c>
      <c r="D2" s="35">
        <v>175</v>
      </c>
      <c r="E2" s="35">
        <v>70</v>
      </c>
      <c r="F2" s="48">
        <f t="shared" ref="F2:F39" si="0">E2/(D2*D2)*10000</f>
        <v>22.857142857142858</v>
      </c>
      <c r="G2" s="35">
        <v>2.5</v>
      </c>
      <c r="H2" s="35" t="s">
        <v>75</v>
      </c>
      <c r="I2" s="35" t="s">
        <v>81</v>
      </c>
      <c r="J2" s="35">
        <v>1150</v>
      </c>
      <c r="K2" s="35">
        <v>79</v>
      </c>
      <c r="L2" s="49">
        <f t="shared" ref="L2:L39" si="1">K2*100/(K2+M2+O2)</f>
        <v>3.0632027917797595</v>
      </c>
      <c r="M2" s="35">
        <v>1000</v>
      </c>
      <c r="N2" s="49">
        <f>M2*100/(K2+M2+O2)</f>
        <v>38.774718883288095</v>
      </c>
      <c r="O2" s="35">
        <v>1500</v>
      </c>
      <c r="P2" s="49">
        <f>O2*100/(K2+M2+O2)</f>
        <v>58.162078324932146</v>
      </c>
      <c r="Q2" s="35">
        <v>5</v>
      </c>
      <c r="R2" s="35">
        <v>5</v>
      </c>
      <c r="S2" s="35">
        <v>6</v>
      </c>
    </row>
    <row r="3" spans="1:19" x14ac:dyDescent="0.25">
      <c r="A3" s="35" t="s">
        <v>72</v>
      </c>
      <c r="B3" s="35" t="s">
        <v>73</v>
      </c>
      <c r="C3" s="35" t="s">
        <v>74</v>
      </c>
      <c r="D3" s="35">
        <v>175</v>
      </c>
      <c r="E3" s="35">
        <v>56</v>
      </c>
      <c r="F3" s="48">
        <f t="shared" si="0"/>
        <v>18.285714285714285</v>
      </c>
      <c r="G3" s="35">
        <v>12</v>
      </c>
      <c r="H3" s="35" t="s">
        <v>75</v>
      </c>
      <c r="I3" s="35" t="s">
        <v>75</v>
      </c>
      <c r="J3" s="35">
        <v>2084</v>
      </c>
      <c r="K3" s="35">
        <v>98</v>
      </c>
      <c r="L3" s="49">
        <f t="shared" si="1"/>
        <v>23.960880195599021</v>
      </c>
      <c r="M3" s="35">
        <v>90</v>
      </c>
      <c r="N3" s="49">
        <f t="shared" ref="N3:N39" si="2">M3*100/(K3+M3+O3)</f>
        <v>22.004889975550121</v>
      </c>
      <c r="O3" s="35">
        <v>221</v>
      </c>
      <c r="P3" s="49">
        <f t="shared" ref="P3:P39" si="3">O3*100/(K3+M3+O3)</f>
        <v>54.034229828850854</v>
      </c>
      <c r="Q3" s="35">
        <v>4</v>
      </c>
      <c r="R3" s="35">
        <v>3</v>
      </c>
      <c r="S3" s="35">
        <v>7</v>
      </c>
    </row>
    <row r="4" spans="1:19" x14ac:dyDescent="0.25">
      <c r="A4" s="35" t="s">
        <v>135</v>
      </c>
      <c r="B4" s="35" t="s">
        <v>136</v>
      </c>
      <c r="C4" s="35" t="s">
        <v>78</v>
      </c>
      <c r="D4" s="35">
        <v>180</v>
      </c>
      <c r="E4" s="35">
        <v>70</v>
      </c>
      <c r="F4" s="48">
        <f t="shared" si="0"/>
        <v>21.604938271604937</v>
      </c>
      <c r="G4" s="35">
        <v>5</v>
      </c>
      <c r="H4" s="35" t="s">
        <v>75</v>
      </c>
      <c r="I4" s="35" t="s">
        <v>81</v>
      </c>
      <c r="J4" s="35">
        <v>2900</v>
      </c>
      <c r="K4" s="35">
        <v>120</v>
      </c>
      <c r="L4" s="49">
        <f t="shared" si="1"/>
        <v>13.157894736842104</v>
      </c>
      <c r="M4" s="35">
        <v>212</v>
      </c>
      <c r="N4" s="49">
        <f t="shared" si="2"/>
        <v>23.245614035087719</v>
      </c>
      <c r="O4" s="35">
        <v>580</v>
      </c>
      <c r="P4" s="49">
        <f t="shared" si="3"/>
        <v>63.596491228070178</v>
      </c>
      <c r="Q4" s="35">
        <v>5</v>
      </c>
      <c r="R4" s="35">
        <v>4</v>
      </c>
      <c r="S4" s="35">
        <v>7</v>
      </c>
    </row>
    <row r="5" spans="1:19" x14ac:dyDescent="0.25">
      <c r="A5" s="35" t="s">
        <v>121</v>
      </c>
      <c r="B5" s="35" t="s">
        <v>122</v>
      </c>
      <c r="C5" s="35" t="s">
        <v>74</v>
      </c>
      <c r="D5" s="35">
        <v>173</v>
      </c>
      <c r="E5" s="35">
        <v>63</v>
      </c>
      <c r="F5" s="48">
        <f t="shared" si="0"/>
        <v>21.04981790236894</v>
      </c>
      <c r="G5" s="35">
        <v>6</v>
      </c>
      <c r="H5" s="35" t="s">
        <v>75</v>
      </c>
      <c r="I5" s="35" t="s">
        <v>75</v>
      </c>
      <c r="J5" s="35">
        <v>6383</v>
      </c>
      <c r="K5" s="35">
        <v>175</v>
      </c>
      <c r="L5" s="49">
        <f t="shared" si="1"/>
        <v>12.127512127512128</v>
      </c>
      <c r="M5" s="35">
        <v>302</v>
      </c>
      <c r="N5" s="49">
        <f t="shared" si="2"/>
        <v>20.92862092862093</v>
      </c>
      <c r="O5" s="35">
        <v>966</v>
      </c>
      <c r="P5" s="49">
        <f t="shared" si="3"/>
        <v>66.943866943866951</v>
      </c>
      <c r="Q5" s="35">
        <v>4</v>
      </c>
      <c r="R5" s="35">
        <v>4</v>
      </c>
      <c r="S5" s="35">
        <v>6</v>
      </c>
    </row>
    <row r="6" spans="1:19" x14ac:dyDescent="0.25">
      <c r="A6" s="35" t="s">
        <v>84</v>
      </c>
      <c r="B6" s="35" t="s">
        <v>88</v>
      </c>
      <c r="C6" s="35" t="s">
        <v>74</v>
      </c>
      <c r="D6" s="35">
        <v>180</v>
      </c>
      <c r="E6" s="35">
        <v>60</v>
      </c>
      <c r="F6" s="48">
        <f t="shared" si="0"/>
        <v>18.518518518518519</v>
      </c>
      <c r="G6" s="35">
        <v>7</v>
      </c>
      <c r="H6" s="35" t="s">
        <v>75</v>
      </c>
      <c r="I6" s="35" t="s">
        <v>75</v>
      </c>
      <c r="J6" s="35">
        <v>5562</v>
      </c>
      <c r="K6" s="35">
        <v>184</v>
      </c>
      <c r="L6" s="49">
        <f t="shared" si="1"/>
        <v>15.346121768140117</v>
      </c>
      <c r="M6" s="35">
        <v>316</v>
      </c>
      <c r="N6" s="49">
        <f t="shared" si="2"/>
        <v>26.355296080066722</v>
      </c>
      <c r="O6" s="35">
        <v>699</v>
      </c>
      <c r="P6" s="49">
        <f t="shared" si="3"/>
        <v>58.298582151793163</v>
      </c>
      <c r="Q6" s="35">
        <v>5</v>
      </c>
      <c r="R6" s="35">
        <v>6</v>
      </c>
      <c r="S6" s="35">
        <v>7</v>
      </c>
    </row>
    <row r="7" spans="1:19" x14ac:dyDescent="0.25">
      <c r="A7" s="35" t="s">
        <v>84</v>
      </c>
      <c r="B7" s="35" t="s">
        <v>85</v>
      </c>
      <c r="C7" s="35" t="s">
        <v>78</v>
      </c>
      <c r="D7" s="35">
        <v>174</v>
      </c>
      <c r="E7" s="35">
        <v>77</v>
      </c>
      <c r="F7" s="48">
        <f t="shared" si="0"/>
        <v>25.432685955872639</v>
      </c>
      <c r="G7" s="35">
        <v>7</v>
      </c>
      <c r="H7" s="35" t="s">
        <v>75</v>
      </c>
      <c r="I7" s="35" t="s">
        <v>75</v>
      </c>
      <c r="J7" s="35">
        <v>5450</v>
      </c>
      <c r="K7" s="35">
        <v>189</v>
      </c>
      <c r="L7" s="49">
        <f t="shared" si="1"/>
        <v>16.003386960203219</v>
      </c>
      <c r="M7" s="35">
        <v>308</v>
      </c>
      <c r="N7" s="49">
        <f t="shared" si="2"/>
        <v>26.079593564775614</v>
      </c>
      <c r="O7" s="35">
        <v>684</v>
      </c>
      <c r="P7" s="49">
        <f t="shared" si="3"/>
        <v>57.917019475021171</v>
      </c>
      <c r="Q7" s="35">
        <v>4</v>
      </c>
      <c r="R7" s="35">
        <v>4</v>
      </c>
      <c r="S7" s="35">
        <v>5</v>
      </c>
    </row>
    <row r="8" spans="1:19" x14ac:dyDescent="0.25">
      <c r="A8" s="35" t="s">
        <v>82</v>
      </c>
      <c r="B8" s="35" t="s">
        <v>83</v>
      </c>
      <c r="C8" s="35" t="s">
        <v>78</v>
      </c>
      <c r="D8" s="35">
        <v>170</v>
      </c>
      <c r="E8" s="35">
        <v>63</v>
      </c>
      <c r="F8" s="48">
        <f t="shared" si="0"/>
        <v>21.79930795847751</v>
      </c>
      <c r="G8" s="35">
        <v>2</v>
      </c>
      <c r="H8" s="35" t="s">
        <v>75</v>
      </c>
      <c r="I8" s="35" t="s">
        <v>75</v>
      </c>
      <c r="J8" s="35">
        <v>2567234</v>
      </c>
      <c r="K8" s="35">
        <v>199</v>
      </c>
      <c r="L8" s="49">
        <f t="shared" si="1"/>
        <v>16.864406779661017</v>
      </c>
      <c r="M8" s="35">
        <v>455</v>
      </c>
      <c r="N8" s="49">
        <f t="shared" si="2"/>
        <v>38.559322033898304</v>
      </c>
      <c r="O8" s="35">
        <v>526</v>
      </c>
      <c r="P8" s="49">
        <f t="shared" si="3"/>
        <v>44.576271186440678</v>
      </c>
      <c r="Q8" s="35">
        <v>4</v>
      </c>
      <c r="R8" s="35">
        <v>7</v>
      </c>
      <c r="S8" s="35">
        <v>7</v>
      </c>
    </row>
    <row r="9" spans="1:19" x14ac:dyDescent="0.25">
      <c r="A9" s="35" t="s">
        <v>119</v>
      </c>
      <c r="B9" s="35" t="s">
        <v>120</v>
      </c>
      <c r="C9" s="35" t="s">
        <v>78</v>
      </c>
      <c r="D9" s="35">
        <v>166</v>
      </c>
      <c r="E9" s="35">
        <v>73</v>
      </c>
      <c r="F9" s="48">
        <f t="shared" si="0"/>
        <v>26.49150820148062</v>
      </c>
      <c r="G9" s="35">
        <v>2</v>
      </c>
      <c r="H9" s="35" t="s">
        <v>81</v>
      </c>
      <c r="I9" s="35" t="s">
        <v>75</v>
      </c>
      <c r="J9" s="35">
        <v>3985</v>
      </c>
      <c r="K9" s="35">
        <v>204</v>
      </c>
      <c r="L9" s="49">
        <f t="shared" si="1"/>
        <v>26.597131681877446</v>
      </c>
      <c r="M9" s="35">
        <v>232</v>
      </c>
      <c r="N9" s="49">
        <f t="shared" si="2"/>
        <v>30.247718383311604</v>
      </c>
      <c r="O9" s="35">
        <v>331</v>
      </c>
      <c r="P9" s="49">
        <f t="shared" si="3"/>
        <v>43.15514993481095</v>
      </c>
      <c r="Q9" s="35">
        <v>5</v>
      </c>
      <c r="R9" s="35">
        <v>6</v>
      </c>
      <c r="S9" s="35">
        <v>7</v>
      </c>
    </row>
    <row r="10" spans="1:19" x14ac:dyDescent="0.25">
      <c r="A10" s="35" t="s">
        <v>79</v>
      </c>
      <c r="B10" s="35" t="s">
        <v>80</v>
      </c>
      <c r="C10" s="35" t="s">
        <v>78</v>
      </c>
      <c r="D10" s="35">
        <v>177</v>
      </c>
      <c r="E10" s="35">
        <v>63.5</v>
      </c>
      <c r="F10" s="48">
        <f t="shared" si="0"/>
        <v>20.268760573270772</v>
      </c>
      <c r="G10" s="35">
        <v>10</v>
      </c>
      <c r="H10" s="35" t="s">
        <v>75</v>
      </c>
      <c r="I10" s="35" t="s">
        <v>81</v>
      </c>
      <c r="J10" s="35">
        <v>6050</v>
      </c>
      <c r="K10" s="35">
        <v>239</v>
      </c>
      <c r="L10" s="49">
        <f t="shared" si="1"/>
        <v>18.730407523510973</v>
      </c>
      <c r="M10" s="35">
        <v>281</v>
      </c>
      <c r="N10" s="49">
        <f t="shared" si="2"/>
        <v>22.021943573667713</v>
      </c>
      <c r="O10" s="35">
        <v>756</v>
      </c>
      <c r="P10" s="49">
        <f t="shared" si="3"/>
        <v>59.247648902821318</v>
      </c>
      <c r="Q10" s="35">
        <v>5</v>
      </c>
      <c r="R10" s="35">
        <v>5</v>
      </c>
      <c r="S10" s="35">
        <v>7</v>
      </c>
    </row>
    <row r="11" spans="1:19" ht="30" x14ac:dyDescent="0.25">
      <c r="A11" s="35" t="s">
        <v>127</v>
      </c>
      <c r="B11" s="35" t="s">
        <v>128</v>
      </c>
      <c r="C11" s="35" t="s">
        <v>78</v>
      </c>
      <c r="D11" s="35">
        <v>183</v>
      </c>
      <c r="E11" s="35">
        <v>80</v>
      </c>
      <c r="F11" s="48">
        <f t="shared" si="0"/>
        <v>23.888440980620501</v>
      </c>
      <c r="G11" s="35">
        <v>2</v>
      </c>
      <c r="H11" s="35" t="s">
        <v>75</v>
      </c>
      <c r="I11" s="35" t="s">
        <v>75</v>
      </c>
      <c r="J11" s="35">
        <v>10554</v>
      </c>
      <c r="K11" s="35">
        <v>259</v>
      </c>
      <c r="L11" s="49">
        <f t="shared" si="1"/>
        <v>10.787172011661808</v>
      </c>
      <c r="M11" s="35">
        <v>354</v>
      </c>
      <c r="N11" s="49">
        <f t="shared" si="2"/>
        <v>14.743856726364015</v>
      </c>
      <c r="O11" s="35">
        <v>1788</v>
      </c>
      <c r="P11" s="49">
        <f t="shared" si="3"/>
        <v>74.468971261974175</v>
      </c>
      <c r="Q11" s="35">
        <v>6</v>
      </c>
      <c r="R11" s="35">
        <v>5</v>
      </c>
      <c r="S11" s="35">
        <v>6</v>
      </c>
    </row>
    <row r="12" spans="1:19" x14ac:dyDescent="0.25">
      <c r="A12" s="35" t="s">
        <v>113</v>
      </c>
      <c r="B12" s="35" t="s">
        <v>114</v>
      </c>
      <c r="C12" s="35" t="s">
        <v>74</v>
      </c>
      <c r="D12" s="35">
        <v>174</v>
      </c>
      <c r="E12" s="35">
        <v>70</v>
      </c>
      <c r="F12" s="48">
        <f t="shared" si="0"/>
        <v>23.120623596247853</v>
      </c>
      <c r="G12" s="35">
        <v>6</v>
      </c>
      <c r="H12" s="35" t="s">
        <v>75</v>
      </c>
      <c r="I12" s="35" t="s">
        <v>75</v>
      </c>
      <c r="J12" s="35">
        <v>9645</v>
      </c>
      <c r="K12" s="35">
        <v>260</v>
      </c>
      <c r="L12" s="49">
        <f t="shared" si="1"/>
        <v>2.4321796071094481</v>
      </c>
      <c r="M12" s="35">
        <v>430</v>
      </c>
      <c r="N12" s="49">
        <f t="shared" si="2"/>
        <v>4.0224508886810106</v>
      </c>
      <c r="O12" s="35">
        <v>10000</v>
      </c>
      <c r="P12" s="49">
        <f t="shared" si="3"/>
        <v>93.545369504209546</v>
      </c>
      <c r="Q12" s="35">
        <v>7</v>
      </c>
      <c r="R12" s="35">
        <v>7</v>
      </c>
      <c r="S12" s="35">
        <v>8</v>
      </c>
    </row>
    <row r="13" spans="1:19" x14ac:dyDescent="0.25">
      <c r="A13" s="35" t="s">
        <v>86</v>
      </c>
      <c r="B13" s="35" t="s">
        <v>87</v>
      </c>
      <c r="C13" s="35" t="s">
        <v>78</v>
      </c>
      <c r="D13" s="35">
        <v>158</v>
      </c>
      <c r="E13" s="35">
        <v>45</v>
      </c>
      <c r="F13" s="48">
        <f t="shared" si="0"/>
        <v>18.025957378625222</v>
      </c>
      <c r="G13" s="35">
        <v>2</v>
      </c>
      <c r="H13" s="35" t="s">
        <v>81</v>
      </c>
      <c r="I13" s="35" t="s">
        <v>81</v>
      </c>
      <c r="J13" s="35">
        <v>4611</v>
      </c>
      <c r="K13" s="35">
        <v>282</v>
      </c>
      <c r="L13" s="49">
        <f t="shared" si="1"/>
        <v>27.512195121951219</v>
      </c>
      <c r="M13" s="35">
        <v>159</v>
      </c>
      <c r="N13" s="49">
        <f t="shared" si="2"/>
        <v>15.512195121951219</v>
      </c>
      <c r="O13" s="35">
        <v>584</v>
      </c>
      <c r="P13" s="49">
        <f t="shared" si="3"/>
        <v>56.975609756097562</v>
      </c>
      <c r="Q13" s="35">
        <v>4</v>
      </c>
      <c r="R13" s="35">
        <v>2</v>
      </c>
      <c r="S13" s="35">
        <v>6</v>
      </c>
    </row>
    <row r="14" spans="1:19" x14ac:dyDescent="0.25">
      <c r="A14" s="35" t="s">
        <v>145</v>
      </c>
      <c r="B14" s="35" t="s">
        <v>146</v>
      </c>
      <c r="C14" s="35" t="s">
        <v>147</v>
      </c>
      <c r="D14" s="35">
        <v>170</v>
      </c>
      <c r="E14" s="35">
        <v>53</v>
      </c>
      <c r="F14" s="48">
        <f t="shared" si="0"/>
        <v>18.339100346020761</v>
      </c>
      <c r="G14" s="35">
        <v>2</v>
      </c>
      <c r="H14" s="35" t="s">
        <v>75</v>
      </c>
      <c r="I14" s="35" t="s">
        <v>75</v>
      </c>
      <c r="J14" s="35">
        <v>6135</v>
      </c>
      <c r="K14" s="35">
        <v>286</v>
      </c>
      <c r="L14" s="49">
        <f t="shared" si="1"/>
        <v>24.486301369863014</v>
      </c>
      <c r="M14" s="35">
        <v>290</v>
      </c>
      <c r="N14" s="49">
        <f t="shared" si="2"/>
        <v>24.828767123287673</v>
      </c>
      <c r="O14" s="35">
        <v>592</v>
      </c>
      <c r="P14" s="49">
        <f t="shared" si="3"/>
        <v>50.684931506849317</v>
      </c>
      <c r="Q14" s="35">
        <v>8</v>
      </c>
      <c r="R14" s="35">
        <v>10</v>
      </c>
      <c r="S14" s="35">
        <v>9</v>
      </c>
    </row>
    <row r="15" spans="1:19" x14ac:dyDescent="0.25">
      <c r="A15" s="35" t="s">
        <v>125</v>
      </c>
      <c r="B15" s="35" t="s">
        <v>126</v>
      </c>
      <c r="C15" s="35" t="s">
        <v>74</v>
      </c>
      <c r="D15" s="35">
        <v>160</v>
      </c>
      <c r="E15" s="35">
        <v>53</v>
      </c>
      <c r="F15" s="48">
        <f t="shared" si="0"/>
        <v>20.703125</v>
      </c>
      <c r="G15" s="35">
        <v>5</v>
      </c>
      <c r="H15" s="35" t="s">
        <v>75</v>
      </c>
      <c r="I15" s="35" t="s">
        <v>75</v>
      </c>
      <c r="J15" s="35">
        <v>7063</v>
      </c>
      <c r="K15" s="35">
        <v>287</v>
      </c>
      <c r="L15" s="49">
        <f t="shared" si="1"/>
        <v>19.644079397672826</v>
      </c>
      <c r="M15" s="35">
        <v>293</v>
      </c>
      <c r="N15" s="49">
        <f t="shared" si="2"/>
        <v>20.054757015742641</v>
      </c>
      <c r="O15" s="35">
        <v>881</v>
      </c>
      <c r="P15" s="49">
        <f t="shared" si="3"/>
        <v>60.301163586584529</v>
      </c>
      <c r="Q15" s="35">
        <v>6</v>
      </c>
      <c r="R15" s="35">
        <v>7</v>
      </c>
      <c r="S15" s="35">
        <v>7</v>
      </c>
    </row>
    <row r="16" spans="1:19" x14ac:dyDescent="0.25">
      <c r="A16" s="35" t="s">
        <v>133</v>
      </c>
      <c r="B16" s="35" t="s">
        <v>134</v>
      </c>
      <c r="C16" s="35" t="s">
        <v>74</v>
      </c>
      <c r="D16" s="35">
        <v>158</v>
      </c>
      <c r="E16" s="35">
        <v>53</v>
      </c>
      <c r="F16" s="48">
        <f t="shared" si="0"/>
        <v>21.230572023714149</v>
      </c>
      <c r="G16" s="35">
        <v>3</v>
      </c>
      <c r="H16" s="35" t="s">
        <v>81</v>
      </c>
      <c r="I16" s="35" t="s">
        <v>75</v>
      </c>
      <c r="J16" s="35">
        <v>4770</v>
      </c>
      <c r="K16" s="35">
        <v>287</v>
      </c>
      <c r="L16" s="49">
        <f t="shared" si="1"/>
        <v>19.644079397672826</v>
      </c>
      <c r="M16" s="35">
        <v>293</v>
      </c>
      <c r="N16" s="49">
        <f t="shared" si="2"/>
        <v>20.054757015742641</v>
      </c>
      <c r="O16" s="35">
        <v>881</v>
      </c>
      <c r="P16" s="49">
        <f t="shared" si="3"/>
        <v>60.301163586584529</v>
      </c>
      <c r="Q16" s="35">
        <v>6</v>
      </c>
      <c r="R16" s="35">
        <v>7</v>
      </c>
      <c r="S16" s="35">
        <v>7</v>
      </c>
    </row>
    <row r="17" spans="1:19" x14ac:dyDescent="0.25">
      <c r="A17" s="35" t="s">
        <v>117</v>
      </c>
      <c r="B17" s="35" t="s">
        <v>118</v>
      </c>
      <c r="C17" s="35" t="s">
        <v>74</v>
      </c>
      <c r="D17" s="35">
        <v>165</v>
      </c>
      <c r="E17" s="35">
        <v>55</v>
      </c>
      <c r="F17" s="48">
        <f t="shared" si="0"/>
        <v>20.202020202020201</v>
      </c>
      <c r="G17" s="35">
        <v>6</v>
      </c>
      <c r="H17" s="35" t="s">
        <v>75</v>
      </c>
      <c r="I17" s="35" t="s">
        <v>75</v>
      </c>
      <c r="J17" s="35">
        <v>7760</v>
      </c>
      <c r="K17" s="35">
        <v>300</v>
      </c>
      <c r="L17" s="49">
        <f t="shared" si="1"/>
        <v>19.23076923076923</v>
      </c>
      <c r="M17" s="35">
        <v>240</v>
      </c>
      <c r="N17" s="49">
        <f t="shared" si="2"/>
        <v>15.384615384615385</v>
      </c>
      <c r="O17" s="35">
        <v>1020</v>
      </c>
      <c r="P17" s="49">
        <f t="shared" si="3"/>
        <v>65.384615384615387</v>
      </c>
      <c r="Q17" s="35">
        <v>6</v>
      </c>
      <c r="R17" s="35">
        <v>7</v>
      </c>
      <c r="S17" s="35">
        <v>8</v>
      </c>
    </row>
    <row r="18" spans="1:19" x14ac:dyDescent="0.25">
      <c r="A18" s="35" t="s">
        <v>123</v>
      </c>
      <c r="B18" s="35" t="s">
        <v>124</v>
      </c>
      <c r="C18" s="35" t="s">
        <v>74</v>
      </c>
      <c r="D18" s="35">
        <v>160</v>
      </c>
      <c r="E18" s="35">
        <v>57</v>
      </c>
      <c r="F18" s="48">
        <f t="shared" si="0"/>
        <v>22.265624999999996</v>
      </c>
      <c r="G18" s="35">
        <v>5</v>
      </c>
      <c r="H18" s="35" t="s">
        <v>75</v>
      </c>
      <c r="I18" s="35" t="s">
        <v>75</v>
      </c>
      <c r="J18" s="35">
        <v>7058</v>
      </c>
      <c r="K18" s="35">
        <v>300</v>
      </c>
      <c r="L18" s="49">
        <f t="shared" si="1"/>
        <v>21.536252692031585</v>
      </c>
      <c r="M18" s="35">
        <v>352</v>
      </c>
      <c r="N18" s="49">
        <f t="shared" si="2"/>
        <v>25.269203158650395</v>
      </c>
      <c r="O18" s="35">
        <v>741</v>
      </c>
      <c r="P18" s="49">
        <f t="shared" si="3"/>
        <v>53.19454414931802</v>
      </c>
      <c r="Q18" s="35">
        <v>9</v>
      </c>
      <c r="R18" s="35">
        <v>8</v>
      </c>
      <c r="S18" s="35">
        <v>7</v>
      </c>
    </row>
    <row r="19" spans="1:19" x14ac:dyDescent="0.25">
      <c r="A19" s="35" t="s">
        <v>97</v>
      </c>
      <c r="B19" s="35" t="s">
        <v>98</v>
      </c>
      <c r="C19" s="35" t="s">
        <v>78</v>
      </c>
      <c r="D19" s="35">
        <v>168</v>
      </c>
      <c r="E19" s="35">
        <v>63</v>
      </c>
      <c r="F19" s="48">
        <f t="shared" si="0"/>
        <v>22.321428571428569</v>
      </c>
      <c r="G19" s="35">
        <v>2</v>
      </c>
      <c r="H19" s="35" t="s">
        <v>75</v>
      </c>
      <c r="I19" s="35" t="s">
        <v>75</v>
      </c>
      <c r="J19" s="35">
        <v>7608</v>
      </c>
      <c r="K19" s="35">
        <v>339</v>
      </c>
      <c r="L19" s="49">
        <f t="shared" si="1"/>
        <v>21.415034744156664</v>
      </c>
      <c r="M19" s="35">
        <v>406</v>
      </c>
      <c r="N19" s="49">
        <f t="shared" si="2"/>
        <v>25.647504737839544</v>
      </c>
      <c r="O19" s="35">
        <v>838</v>
      </c>
      <c r="P19" s="49">
        <f t="shared" si="3"/>
        <v>52.937460518003789</v>
      </c>
      <c r="Q19" s="35">
        <v>7</v>
      </c>
      <c r="R19" s="35">
        <v>8</v>
      </c>
      <c r="S19" s="35">
        <v>7</v>
      </c>
    </row>
    <row r="20" spans="1:19" x14ac:dyDescent="0.25">
      <c r="A20" s="35" t="s">
        <v>129</v>
      </c>
      <c r="B20" s="35" t="s">
        <v>130</v>
      </c>
      <c r="C20" s="35" t="s">
        <v>74</v>
      </c>
      <c r="D20" s="35">
        <v>167</v>
      </c>
      <c r="E20" s="35">
        <v>50</v>
      </c>
      <c r="F20" s="48">
        <f t="shared" si="0"/>
        <v>17.928215425436552</v>
      </c>
      <c r="G20" s="35">
        <v>6</v>
      </c>
      <c r="H20" s="35" t="s">
        <v>75</v>
      </c>
      <c r="I20" s="35" t="s">
        <v>75</v>
      </c>
      <c r="J20" s="35">
        <v>8720</v>
      </c>
      <c r="K20" s="35">
        <v>347</v>
      </c>
      <c r="L20" s="49">
        <f t="shared" si="1"/>
        <v>19.181868435599778</v>
      </c>
      <c r="M20" s="35">
        <v>380</v>
      </c>
      <c r="N20" s="49">
        <f t="shared" si="2"/>
        <v>21.006080707573243</v>
      </c>
      <c r="O20" s="35">
        <v>1082</v>
      </c>
      <c r="P20" s="49">
        <f t="shared" si="3"/>
        <v>59.812050856826978</v>
      </c>
      <c r="Q20" s="35">
        <v>7</v>
      </c>
      <c r="R20" s="35">
        <v>7</v>
      </c>
      <c r="S20" s="35">
        <v>8</v>
      </c>
    </row>
    <row r="21" spans="1:19" x14ac:dyDescent="0.25">
      <c r="A21" s="35" t="s">
        <v>109</v>
      </c>
      <c r="B21" s="35" t="s">
        <v>110</v>
      </c>
      <c r="C21" s="35" t="s">
        <v>74</v>
      </c>
      <c r="D21" s="35">
        <v>164</v>
      </c>
      <c r="E21" s="35">
        <v>50</v>
      </c>
      <c r="F21" s="48">
        <f t="shared" si="0"/>
        <v>18.5901249256395</v>
      </c>
      <c r="G21" s="35">
        <v>20</v>
      </c>
      <c r="H21" s="35" t="s">
        <v>75</v>
      </c>
      <c r="I21" s="35" t="s">
        <v>75</v>
      </c>
      <c r="J21" s="35">
        <v>1270</v>
      </c>
      <c r="K21" s="35">
        <v>357</v>
      </c>
      <c r="L21" s="49">
        <f t="shared" si="1"/>
        <v>21.821515892420539</v>
      </c>
      <c r="M21" s="35">
        <v>379</v>
      </c>
      <c r="N21" s="49">
        <f t="shared" si="2"/>
        <v>23.166259168704155</v>
      </c>
      <c r="O21" s="35">
        <v>900</v>
      </c>
      <c r="P21" s="49">
        <f t="shared" si="3"/>
        <v>55.012224938875306</v>
      </c>
      <c r="Q21" s="35">
        <v>5</v>
      </c>
      <c r="R21" s="35">
        <v>4</v>
      </c>
      <c r="S21" s="35">
        <v>7</v>
      </c>
    </row>
    <row r="22" spans="1:19" x14ac:dyDescent="0.25">
      <c r="A22" s="35" t="s">
        <v>141</v>
      </c>
      <c r="B22" s="35" t="s">
        <v>142</v>
      </c>
      <c r="C22" s="35" t="s">
        <v>74</v>
      </c>
      <c r="D22" s="35">
        <v>178</v>
      </c>
      <c r="E22" s="35">
        <v>77</v>
      </c>
      <c r="F22" s="48">
        <f t="shared" si="0"/>
        <v>24.302487059714682</v>
      </c>
      <c r="G22" s="35">
        <v>7</v>
      </c>
      <c r="H22" s="35" t="s">
        <v>75</v>
      </c>
      <c r="I22" s="35" t="s">
        <v>75</v>
      </c>
      <c r="J22" s="35">
        <v>9955</v>
      </c>
      <c r="K22" s="35">
        <v>358</v>
      </c>
      <c r="L22" s="49">
        <f t="shared" si="1"/>
        <v>19.351351351351351</v>
      </c>
      <c r="M22" s="35">
        <v>412</v>
      </c>
      <c r="N22" s="49">
        <f t="shared" si="2"/>
        <v>22.27027027027027</v>
      </c>
      <c r="O22" s="35">
        <v>1080</v>
      </c>
      <c r="P22" s="49">
        <f t="shared" si="3"/>
        <v>58.378378378378379</v>
      </c>
      <c r="Q22" s="35">
        <v>8</v>
      </c>
      <c r="R22" s="35">
        <v>5</v>
      </c>
      <c r="S22" s="35">
        <v>6</v>
      </c>
    </row>
    <row r="23" spans="1:19" x14ac:dyDescent="0.25">
      <c r="A23" s="35" t="s">
        <v>141</v>
      </c>
      <c r="B23" s="35" t="s">
        <v>142</v>
      </c>
      <c r="C23" s="35" t="s">
        <v>74</v>
      </c>
      <c r="D23" s="35">
        <v>178</v>
      </c>
      <c r="E23" s="35">
        <v>77</v>
      </c>
      <c r="F23" s="48">
        <f t="shared" si="0"/>
        <v>24.302487059714682</v>
      </c>
      <c r="G23" s="35">
        <v>7</v>
      </c>
      <c r="H23" s="35" t="s">
        <v>75</v>
      </c>
      <c r="I23" s="35" t="s">
        <v>75</v>
      </c>
      <c r="J23" s="35">
        <v>9955</v>
      </c>
      <c r="K23" s="35">
        <v>358</v>
      </c>
      <c r="L23" s="49">
        <f t="shared" si="1"/>
        <v>19.351351351351351</v>
      </c>
      <c r="M23" s="35">
        <v>412</v>
      </c>
      <c r="N23" s="49">
        <f t="shared" si="2"/>
        <v>22.27027027027027</v>
      </c>
      <c r="O23" s="35">
        <v>1080</v>
      </c>
      <c r="P23" s="49">
        <f t="shared" si="3"/>
        <v>58.378378378378379</v>
      </c>
      <c r="Q23" s="35">
        <v>8</v>
      </c>
      <c r="R23" s="35">
        <v>5</v>
      </c>
      <c r="S23" s="35">
        <v>6</v>
      </c>
    </row>
    <row r="24" spans="1:19" x14ac:dyDescent="0.25">
      <c r="A24" s="35" t="s">
        <v>107</v>
      </c>
      <c r="B24" s="35" t="s">
        <v>108</v>
      </c>
      <c r="C24" s="35" t="s">
        <v>74</v>
      </c>
      <c r="D24" s="35">
        <v>162</v>
      </c>
      <c r="E24" s="35">
        <v>45</v>
      </c>
      <c r="F24" s="48">
        <f t="shared" si="0"/>
        <v>17.146776406035663</v>
      </c>
      <c r="G24" s="35">
        <v>10</v>
      </c>
      <c r="H24" s="35" t="s">
        <v>75</v>
      </c>
      <c r="I24" s="35" t="s">
        <v>75</v>
      </c>
      <c r="J24" s="35">
        <v>7583</v>
      </c>
      <c r="K24" s="35">
        <v>361</v>
      </c>
      <c r="L24" s="49">
        <f t="shared" si="1"/>
        <v>22.339108910891088</v>
      </c>
      <c r="M24" s="35">
        <v>380</v>
      </c>
      <c r="N24" s="49">
        <f t="shared" si="2"/>
        <v>23.514851485148515</v>
      </c>
      <c r="O24" s="35">
        <v>875</v>
      </c>
      <c r="P24" s="49">
        <f t="shared" si="3"/>
        <v>54.146039603960396</v>
      </c>
      <c r="Q24" s="35">
        <v>4</v>
      </c>
      <c r="R24" s="35">
        <v>5</v>
      </c>
      <c r="S24" s="35">
        <v>6</v>
      </c>
    </row>
    <row r="25" spans="1:19" x14ac:dyDescent="0.25">
      <c r="A25" s="35" t="s">
        <v>91</v>
      </c>
      <c r="B25" s="35" t="s">
        <v>92</v>
      </c>
      <c r="C25" s="35" t="s">
        <v>78</v>
      </c>
      <c r="D25" s="35">
        <v>173</v>
      </c>
      <c r="E25" s="35">
        <v>65</v>
      </c>
      <c r="F25" s="48">
        <f t="shared" si="0"/>
        <v>21.718066089745729</v>
      </c>
      <c r="G25" s="35">
        <v>8</v>
      </c>
      <c r="H25" s="35" t="s">
        <v>81</v>
      </c>
      <c r="I25" s="35" t="s">
        <v>75</v>
      </c>
      <c r="J25" s="35">
        <v>7685</v>
      </c>
      <c r="K25" s="35">
        <v>372</v>
      </c>
      <c r="L25" s="49">
        <f t="shared" si="1"/>
        <v>23.410950283196978</v>
      </c>
      <c r="M25" s="35">
        <v>360</v>
      </c>
      <c r="N25" s="49">
        <f t="shared" si="2"/>
        <v>22.655758338577723</v>
      </c>
      <c r="O25" s="35">
        <v>857</v>
      </c>
      <c r="P25" s="49">
        <f t="shared" si="3"/>
        <v>53.933291378225299</v>
      </c>
      <c r="Q25" s="35">
        <v>5</v>
      </c>
      <c r="R25" s="35">
        <v>3</v>
      </c>
      <c r="S25" s="35">
        <v>6</v>
      </c>
    </row>
    <row r="26" spans="1:19" x14ac:dyDescent="0.25">
      <c r="A26" s="35" t="s">
        <v>93</v>
      </c>
      <c r="B26" s="35" t="s">
        <v>94</v>
      </c>
      <c r="C26" s="35" t="s">
        <v>78</v>
      </c>
      <c r="D26" s="35">
        <v>170</v>
      </c>
      <c r="E26" s="35">
        <v>70</v>
      </c>
      <c r="F26" s="48">
        <f t="shared" si="0"/>
        <v>24.221453287197232</v>
      </c>
      <c r="G26" s="35">
        <v>9</v>
      </c>
      <c r="H26" s="35" t="s">
        <v>75</v>
      </c>
      <c r="I26" s="35" t="s">
        <v>75</v>
      </c>
      <c r="J26" s="35">
        <v>7685</v>
      </c>
      <c r="K26" s="35">
        <v>372</v>
      </c>
      <c r="L26" s="49">
        <f t="shared" si="1"/>
        <v>20.678154530294609</v>
      </c>
      <c r="M26" s="35">
        <v>360</v>
      </c>
      <c r="N26" s="49">
        <f t="shared" si="2"/>
        <v>20.011117287381879</v>
      </c>
      <c r="O26" s="35">
        <v>1067</v>
      </c>
      <c r="P26" s="49">
        <f t="shared" si="3"/>
        <v>59.310728182323516</v>
      </c>
      <c r="Q26" s="35">
        <v>5</v>
      </c>
      <c r="R26" s="35">
        <v>5</v>
      </c>
      <c r="S26" s="35">
        <v>7</v>
      </c>
    </row>
    <row r="27" spans="1:19" x14ac:dyDescent="0.25">
      <c r="A27" s="35" t="s">
        <v>76</v>
      </c>
      <c r="B27" s="35" t="s">
        <v>77</v>
      </c>
      <c r="C27" s="35" t="s">
        <v>74</v>
      </c>
      <c r="D27" s="35">
        <v>180</v>
      </c>
      <c r="E27" s="35">
        <v>75</v>
      </c>
      <c r="F27" s="48">
        <f t="shared" si="0"/>
        <v>23.148148148148145</v>
      </c>
      <c r="G27" s="35">
        <v>5</v>
      </c>
      <c r="H27" s="35" t="s">
        <v>75</v>
      </c>
      <c r="I27" s="35" t="s">
        <v>75</v>
      </c>
      <c r="J27" s="35">
        <v>9922</v>
      </c>
      <c r="K27" s="35">
        <v>391</v>
      </c>
      <c r="L27" s="49">
        <f t="shared" si="1"/>
        <v>18.971373119844735</v>
      </c>
      <c r="M27" s="35">
        <v>493</v>
      </c>
      <c r="N27" s="49">
        <f t="shared" si="2"/>
        <v>23.920426977195536</v>
      </c>
      <c r="O27" s="35">
        <v>1177</v>
      </c>
      <c r="P27" s="49">
        <f t="shared" si="3"/>
        <v>57.108199902959726</v>
      </c>
      <c r="Q27" s="35">
        <v>6</v>
      </c>
      <c r="R27" s="35">
        <v>4</v>
      </c>
      <c r="S27" s="35">
        <v>7</v>
      </c>
    </row>
    <row r="28" spans="1:19" x14ac:dyDescent="0.25">
      <c r="A28" s="35" t="s">
        <v>131</v>
      </c>
      <c r="B28" s="35" t="s">
        <v>132</v>
      </c>
      <c r="C28" s="35" t="s">
        <v>74</v>
      </c>
      <c r="D28" s="35">
        <v>179</v>
      </c>
      <c r="E28" s="35">
        <v>83</v>
      </c>
      <c r="F28" s="48">
        <f t="shared" si="0"/>
        <v>25.904310102680938</v>
      </c>
      <c r="G28" s="35">
        <v>16</v>
      </c>
      <c r="H28" s="35" t="s">
        <v>75</v>
      </c>
      <c r="I28" s="35" t="s">
        <v>81</v>
      </c>
      <c r="J28" s="35">
        <v>8849</v>
      </c>
      <c r="K28" s="35">
        <v>399</v>
      </c>
      <c r="L28" s="49">
        <f t="shared" si="1"/>
        <v>18.85633270321361</v>
      </c>
      <c r="M28" s="35">
        <v>510</v>
      </c>
      <c r="N28" s="49">
        <f t="shared" si="2"/>
        <v>24.102079395085067</v>
      </c>
      <c r="O28" s="35">
        <v>1207</v>
      </c>
      <c r="P28" s="49">
        <f t="shared" si="3"/>
        <v>57.041587901701327</v>
      </c>
      <c r="Q28" s="35">
        <v>3</v>
      </c>
      <c r="R28" s="35">
        <v>4</v>
      </c>
      <c r="S28" s="35">
        <v>5</v>
      </c>
    </row>
    <row r="29" spans="1:19" x14ac:dyDescent="0.25">
      <c r="A29" s="35" t="s">
        <v>103</v>
      </c>
      <c r="B29" s="35" t="s">
        <v>104</v>
      </c>
      <c r="C29" s="35" t="s">
        <v>78</v>
      </c>
      <c r="D29" s="35">
        <v>169</v>
      </c>
      <c r="E29" s="35">
        <v>56</v>
      </c>
      <c r="F29" s="48">
        <f t="shared" si="0"/>
        <v>19.60715661216344</v>
      </c>
      <c r="G29" s="35">
        <v>10</v>
      </c>
      <c r="H29" s="35" t="s">
        <v>75</v>
      </c>
      <c r="I29" s="35" t="s">
        <v>75</v>
      </c>
      <c r="J29" s="35">
        <v>9355</v>
      </c>
      <c r="K29" s="35">
        <v>415</v>
      </c>
      <c r="L29" s="49">
        <f t="shared" si="1"/>
        <v>21.391752577319586</v>
      </c>
      <c r="M29" s="35">
        <v>440</v>
      </c>
      <c r="N29" s="49">
        <f t="shared" si="2"/>
        <v>22.680412371134022</v>
      </c>
      <c r="O29" s="35">
        <v>1085</v>
      </c>
      <c r="P29" s="49">
        <f t="shared" si="3"/>
        <v>55.927835051546388</v>
      </c>
      <c r="Q29" s="35">
        <v>4</v>
      </c>
      <c r="R29" s="35">
        <v>4</v>
      </c>
      <c r="S29" s="35">
        <v>6</v>
      </c>
    </row>
    <row r="30" spans="1:19" x14ac:dyDescent="0.25">
      <c r="A30" s="35" t="s">
        <v>103</v>
      </c>
      <c r="B30" s="35" t="s">
        <v>104</v>
      </c>
      <c r="C30" s="35" t="s">
        <v>78</v>
      </c>
      <c r="D30" s="35">
        <v>169</v>
      </c>
      <c r="E30" s="35">
        <v>56</v>
      </c>
      <c r="F30" s="48">
        <f t="shared" si="0"/>
        <v>19.60715661216344</v>
      </c>
      <c r="G30" s="35">
        <v>10</v>
      </c>
      <c r="H30" s="35" t="s">
        <v>75</v>
      </c>
      <c r="I30" s="35" t="s">
        <v>75</v>
      </c>
      <c r="J30" s="35">
        <v>9355</v>
      </c>
      <c r="K30" s="35">
        <v>415</v>
      </c>
      <c r="L30" s="49">
        <f t="shared" si="1"/>
        <v>21.391752577319586</v>
      </c>
      <c r="M30" s="35">
        <v>440</v>
      </c>
      <c r="N30" s="49">
        <f t="shared" si="2"/>
        <v>22.680412371134022</v>
      </c>
      <c r="O30" s="35">
        <v>1085</v>
      </c>
      <c r="P30" s="49">
        <f t="shared" si="3"/>
        <v>55.927835051546388</v>
      </c>
      <c r="Q30" s="35">
        <v>4</v>
      </c>
      <c r="R30" s="35">
        <v>4</v>
      </c>
      <c r="S30" s="35">
        <v>6</v>
      </c>
    </row>
    <row r="31" spans="1:19" x14ac:dyDescent="0.25">
      <c r="A31" s="35" t="s">
        <v>101</v>
      </c>
      <c r="B31" s="35" t="s">
        <v>102</v>
      </c>
      <c r="C31" s="35" t="s">
        <v>78</v>
      </c>
      <c r="D31" s="35">
        <v>170</v>
      </c>
      <c r="E31" s="35">
        <v>53</v>
      </c>
      <c r="F31" s="48">
        <f t="shared" si="0"/>
        <v>18.339100346020761</v>
      </c>
      <c r="G31" s="35">
        <v>10</v>
      </c>
      <c r="H31" s="35" t="s">
        <v>75</v>
      </c>
      <c r="I31" s="35" t="s">
        <v>75</v>
      </c>
      <c r="J31" s="35">
        <v>9352</v>
      </c>
      <c r="K31" s="35">
        <v>415</v>
      </c>
      <c r="L31" s="49">
        <f t="shared" si="1"/>
        <v>21.391752577319586</v>
      </c>
      <c r="M31" s="35">
        <v>441</v>
      </c>
      <c r="N31" s="49">
        <f t="shared" si="2"/>
        <v>22.731958762886599</v>
      </c>
      <c r="O31" s="35">
        <v>1084</v>
      </c>
      <c r="P31" s="49">
        <f t="shared" si="3"/>
        <v>55.876288659793815</v>
      </c>
      <c r="Q31" s="35">
        <v>6</v>
      </c>
      <c r="R31" s="35">
        <v>8</v>
      </c>
      <c r="S31" s="35">
        <v>7</v>
      </c>
    </row>
    <row r="32" spans="1:19" x14ac:dyDescent="0.25">
      <c r="A32" s="35" t="s">
        <v>89</v>
      </c>
      <c r="B32" s="35" t="s">
        <v>90</v>
      </c>
      <c r="C32" s="35" t="s">
        <v>78</v>
      </c>
      <c r="D32" s="35">
        <v>177</v>
      </c>
      <c r="E32" s="35">
        <v>67</v>
      </c>
      <c r="F32" s="48">
        <f t="shared" si="0"/>
        <v>21.385936352899872</v>
      </c>
      <c r="G32" s="35">
        <v>15</v>
      </c>
      <c r="H32" s="35" t="s">
        <v>75</v>
      </c>
      <c r="I32" s="35" t="s">
        <v>75</v>
      </c>
      <c r="J32" s="35">
        <v>2879</v>
      </c>
      <c r="K32" s="35">
        <v>469</v>
      </c>
      <c r="L32" s="49">
        <f t="shared" si="1"/>
        <v>25.447639717851331</v>
      </c>
      <c r="M32" s="35">
        <v>462</v>
      </c>
      <c r="N32" s="49">
        <f t="shared" si="2"/>
        <v>25.067824199674444</v>
      </c>
      <c r="O32" s="35">
        <v>912</v>
      </c>
      <c r="P32" s="49">
        <f t="shared" si="3"/>
        <v>49.484536082474229</v>
      </c>
      <c r="Q32" s="35">
        <v>5</v>
      </c>
      <c r="R32" s="35">
        <v>3</v>
      </c>
      <c r="S32" s="35">
        <v>7</v>
      </c>
    </row>
    <row r="33" spans="1:19" x14ac:dyDescent="0.25">
      <c r="A33" s="35" t="s">
        <v>111</v>
      </c>
      <c r="B33" s="35" t="s">
        <v>112</v>
      </c>
      <c r="C33" s="35" t="s">
        <v>78</v>
      </c>
      <c r="D33" s="35">
        <v>184</v>
      </c>
      <c r="E33" s="35">
        <v>70</v>
      </c>
      <c r="F33" s="48">
        <f t="shared" si="0"/>
        <v>20.675803402646501</v>
      </c>
      <c r="G33" s="35">
        <v>12.5</v>
      </c>
      <c r="H33" s="35" t="s">
        <v>75</v>
      </c>
      <c r="I33" s="35" t="s">
        <v>75</v>
      </c>
      <c r="J33" s="35">
        <v>11691</v>
      </c>
      <c r="K33" s="35">
        <v>479</v>
      </c>
      <c r="L33" s="49">
        <f t="shared" si="1"/>
        <v>19.671457905544148</v>
      </c>
      <c r="M33" s="35">
        <v>450</v>
      </c>
      <c r="N33" s="49">
        <f t="shared" si="2"/>
        <v>18.480492813141684</v>
      </c>
      <c r="O33" s="35">
        <v>1506</v>
      </c>
      <c r="P33" s="49">
        <f t="shared" si="3"/>
        <v>61.848049281314168</v>
      </c>
      <c r="Q33" s="35">
        <v>4</v>
      </c>
      <c r="R33" s="35">
        <v>3</v>
      </c>
      <c r="S33" s="35">
        <v>7</v>
      </c>
    </row>
    <row r="34" spans="1:19" x14ac:dyDescent="0.25">
      <c r="A34" s="35" t="s">
        <v>99</v>
      </c>
      <c r="B34" s="35" t="s">
        <v>100</v>
      </c>
      <c r="C34" s="35" t="s">
        <v>78</v>
      </c>
      <c r="D34" s="35">
        <v>168</v>
      </c>
      <c r="E34" s="35">
        <v>60</v>
      </c>
      <c r="F34" s="48">
        <f t="shared" si="0"/>
        <v>21.258503401360546</v>
      </c>
      <c r="G34" s="35">
        <v>6</v>
      </c>
      <c r="H34" s="35" t="s">
        <v>75</v>
      </c>
      <c r="I34" s="35" t="s">
        <v>75</v>
      </c>
      <c r="J34" s="35">
        <v>12890</v>
      </c>
      <c r="K34" s="35">
        <v>510</v>
      </c>
      <c r="L34" s="49">
        <f t="shared" si="1"/>
        <v>18.701870187018702</v>
      </c>
      <c r="M34" s="35">
        <v>706</v>
      </c>
      <c r="N34" s="49">
        <f t="shared" si="2"/>
        <v>25.88925559222589</v>
      </c>
      <c r="O34" s="35">
        <v>1511</v>
      </c>
      <c r="P34" s="49">
        <f t="shared" si="3"/>
        <v>55.408874220755408</v>
      </c>
      <c r="Q34" s="35">
        <v>4</v>
      </c>
      <c r="R34" s="35">
        <v>4</v>
      </c>
      <c r="S34" s="35">
        <v>8</v>
      </c>
    </row>
    <row r="35" spans="1:19" x14ac:dyDescent="0.25">
      <c r="A35" s="35" t="s">
        <v>105</v>
      </c>
      <c r="B35" s="35" t="s">
        <v>106</v>
      </c>
      <c r="C35" s="35" t="s">
        <v>78</v>
      </c>
      <c r="D35" s="35">
        <v>161</v>
      </c>
      <c r="E35" s="35">
        <v>44</v>
      </c>
      <c r="F35" s="48">
        <f t="shared" si="0"/>
        <v>16.974653755642144</v>
      </c>
      <c r="G35" s="35">
        <v>10</v>
      </c>
      <c r="H35" s="35" t="s">
        <v>75</v>
      </c>
      <c r="I35" s="35" t="s">
        <v>75</v>
      </c>
      <c r="J35" s="35">
        <v>12080</v>
      </c>
      <c r="K35" s="35">
        <v>529</v>
      </c>
      <c r="L35" s="49">
        <f t="shared" si="1"/>
        <v>21.689216892168922</v>
      </c>
      <c r="M35" s="35">
        <v>571</v>
      </c>
      <c r="N35" s="49">
        <f t="shared" si="2"/>
        <v>23.411234112341123</v>
      </c>
      <c r="O35" s="35">
        <v>1339</v>
      </c>
      <c r="P35" s="49">
        <f t="shared" si="3"/>
        <v>54.899548995489958</v>
      </c>
      <c r="Q35" s="35">
        <v>6</v>
      </c>
      <c r="R35" s="35">
        <v>5</v>
      </c>
      <c r="S35" s="35">
        <v>7</v>
      </c>
    </row>
    <row r="36" spans="1:19" x14ac:dyDescent="0.25">
      <c r="A36" s="35" t="s">
        <v>137</v>
      </c>
      <c r="B36" s="35" t="s">
        <v>138</v>
      </c>
      <c r="C36" s="35" t="s">
        <v>74</v>
      </c>
      <c r="D36" s="35">
        <v>175</v>
      </c>
      <c r="E36" s="35">
        <v>64</v>
      </c>
      <c r="F36" s="48">
        <f t="shared" si="0"/>
        <v>20.897959183673468</v>
      </c>
      <c r="G36" s="35">
        <v>6</v>
      </c>
      <c r="H36" s="35" t="s">
        <v>75</v>
      </c>
      <c r="I36" s="35" t="s">
        <v>75</v>
      </c>
      <c r="J36" s="35">
        <v>10224</v>
      </c>
      <c r="K36" s="35">
        <v>536</v>
      </c>
      <c r="L36" s="49">
        <f t="shared" si="1"/>
        <v>27.249618708693443</v>
      </c>
      <c r="M36" s="35">
        <v>480</v>
      </c>
      <c r="N36" s="49">
        <f t="shared" si="2"/>
        <v>24.40264361972547</v>
      </c>
      <c r="O36" s="35">
        <v>951</v>
      </c>
      <c r="P36" s="49">
        <f t="shared" si="3"/>
        <v>48.347737671581086</v>
      </c>
      <c r="Q36" s="35">
        <v>7</v>
      </c>
      <c r="R36" s="35">
        <v>5</v>
      </c>
      <c r="S36" s="35">
        <v>7</v>
      </c>
    </row>
    <row r="37" spans="1:19" x14ac:dyDescent="0.25">
      <c r="A37" s="35" t="s">
        <v>139</v>
      </c>
      <c r="B37" s="35" t="s">
        <v>140</v>
      </c>
      <c r="C37" s="35" t="s">
        <v>74</v>
      </c>
      <c r="D37" s="35">
        <v>175</v>
      </c>
      <c r="E37" s="35">
        <v>58</v>
      </c>
      <c r="F37" s="48">
        <f t="shared" si="0"/>
        <v>18.938775510204081</v>
      </c>
      <c r="G37" s="35">
        <v>15</v>
      </c>
      <c r="H37" s="35" t="s">
        <v>75</v>
      </c>
      <c r="I37" s="35" t="s">
        <v>75</v>
      </c>
      <c r="J37" s="35">
        <v>13558</v>
      </c>
      <c r="K37" s="35">
        <v>558</v>
      </c>
      <c r="L37" s="49">
        <f t="shared" si="1"/>
        <v>20.210068815646505</v>
      </c>
      <c r="M37" s="35">
        <v>550</v>
      </c>
      <c r="N37" s="49">
        <f t="shared" si="2"/>
        <v>19.920318725099602</v>
      </c>
      <c r="O37" s="35">
        <v>1653</v>
      </c>
      <c r="P37" s="49">
        <f t="shared" si="3"/>
        <v>59.869612459253894</v>
      </c>
      <c r="Q37" s="35">
        <v>6</v>
      </c>
      <c r="R37" s="35">
        <v>7</v>
      </c>
      <c r="S37" s="35">
        <v>7</v>
      </c>
    </row>
    <row r="38" spans="1:19" x14ac:dyDescent="0.25">
      <c r="A38" s="35" t="s">
        <v>95</v>
      </c>
      <c r="B38" s="35" t="s">
        <v>96</v>
      </c>
      <c r="C38" s="35" t="s">
        <v>78</v>
      </c>
      <c r="D38" s="35">
        <v>162</v>
      </c>
      <c r="E38" s="35">
        <v>52.5</v>
      </c>
      <c r="F38" s="48">
        <f t="shared" si="0"/>
        <v>20.004572473708276</v>
      </c>
      <c r="G38" s="35">
        <v>10</v>
      </c>
      <c r="H38" s="35" t="s">
        <v>75</v>
      </c>
      <c r="I38" s="35" t="s">
        <v>75</v>
      </c>
      <c r="J38" s="35">
        <v>12097</v>
      </c>
      <c r="K38" s="35">
        <v>592</v>
      </c>
      <c r="L38" s="49">
        <f t="shared" si="1"/>
        <v>25.277540563620835</v>
      </c>
      <c r="M38" s="35">
        <v>452</v>
      </c>
      <c r="N38" s="49">
        <f t="shared" si="2"/>
        <v>19.299743808710502</v>
      </c>
      <c r="O38" s="35">
        <v>1298</v>
      </c>
      <c r="P38" s="49">
        <f t="shared" si="3"/>
        <v>55.422715627668659</v>
      </c>
      <c r="Q38" s="35">
        <v>6</v>
      </c>
      <c r="R38" s="35">
        <v>8</v>
      </c>
      <c r="S38" s="35">
        <v>7</v>
      </c>
    </row>
    <row r="39" spans="1:19" x14ac:dyDescent="0.25">
      <c r="A39" s="35" t="s">
        <v>115</v>
      </c>
      <c r="B39" s="35" t="s">
        <v>116</v>
      </c>
      <c r="C39" s="35" t="s">
        <v>78</v>
      </c>
      <c r="D39" s="35">
        <v>176</v>
      </c>
      <c r="E39" s="35">
        <v>53</v>
      </c>
      <c r="F39" s="48">
        <f t="shared" si="0"/>
        <v>17.110020661157023</v>
      </c>
      <c r="G39" s="35">
        <v>17</v>
      </c>
      <c r="H39" s="35" t="s">
        <v>75</v>
      </c>
      <c r="I39" s="35" t="s">
        <v>75</v>
      </c>
      <c r="J39" s="35">
        <v>22795</v>
      </c>
      <c r="K39" s="35">
        <v>614</v>
      </c>
      <c r="L39" s="49">
        <f t="shared" si="1"/>
        <v>12.759767248545304</v>
      </c>
      <c r="M39" s="35">
        <v>837</v>
      </c>
      <c r="N39" s="49">
        <f t="shared" si="2"/>
        <v>17.394014962593516</v>
      </c>
      <c r="O39" s="35">
        <v>3361</v>
      </c>
      <c r="P39" s="49">
        <f t="shared" si="3"/>
        <v>69.846217788861182</v>
      </c>
      <c r="Q39" s="35">
        <v>7</v>
      </c>
      <c r="R39" s="35">
        <v>3</v>
      </c>
      <c r="S39" s="35">
        <v>6</v>
      </c>
    </row>
  </sheetData>
  <sortState ref="A2:S43">
    <sortCondition ref="K2:K43"/>
    <sortCondition ref="M2:M43"/>
    <sortCondition ref="O2:O4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A32" sqref="A32:XFD32"/>
    </sheetView>
  </sheetViews>
  <sheetFormatPr baseColWidth="10" defaultRowHeight="15" x14ac:dyDescent="0.25"/>
  <cols>
    <col min="1" max="1" width="22" customWidth="1"/>
    <col min="2" max="2" width="18.42578125" customWidth="1"/>
    <col min="3" max="3" width="17.85546875" customWidth="1"/>
    <col min="4" max="4" width="21.28515625" customWidth="1"/>
    <col min="5" max="5" width="17.140625" customWidth="1"/>
  </cols>
  <sheetData>
    <row r="1" spans="1:4" s="38" customFormat="1" ht="16.5" thickTop="1" thickBot="1" x14ac:dyDescent="0.3">
      <c r="A1" s="37" t="s">
        <v>166</v>
      </c>
    </row>
    <row r="2" spans="1:4" ht="15.75" thickTop="1" x14ac:dyDescent="0.25">
      <c r="A2" t="s">
        <v>167</v>
      </c>
      <c r="B2">
        <f>AVERAGE(Datos_Recogidos!D2:D39)</f>
        <v>171.13157894736841</v>
      </c>
      <c r="D2" t="s">
        <v>159</v>
      </c>
    </row>
    <row r="3" spans="1:4" x14ac:dyDescent="0.25">
      <c r="A3" t="s">
        <v>154</v>
      </c>
      <c r="B3">
        <f>MODE(Datos_Recogidos!D2:D39)</f>
        <v>175</v>
      </c>
      <c r="D3" t="s">
        <v>160</v>
      </c>
    </row>
    <row r="4" spans="1:4" x14ac:dyDescent="0.25">
      <c r="A4" t="s">
        <v>153</v>
      </c>
      <c r="B4">
        <f>MEDIAN(Datos_Recogidos!D2:D39)</f>
        <v>171.5</v>
      </c>
      <c r="D4" t="s">
        <v>161</v>
      </c>
    </row>
    <row r="5" spans="1:4" x14ac:dyDescent="0.25">
      <c r="A5" t="s">
        <v>163</v>
      </c>
      <c r="B5">
        <f>VAR(Datos_Recogidos!D3:D40)^0.5</f>
        <v>7.2398836949163696</v>
      </c>
    </row>
    <row r="6" spans="1:4" x14ac:dyDescent="0.25">
      <c r="A6" t="s">
        <v>164</v>
      </c>
      <c r="B6">
        <f>B2/B5</f>
        <v>23.637338133971944</v>
      </c>
    </row>
    <row r="7" spans="1:4" ht="15.75" thickBot="1" x14ac:dyDescent="0.3"/>
    <row r="8" spans="1:4" s="40" customFormat="1" ht="16.5" thickTop="1" thickBot="1" x14ac:dyDescent="0.3">
      <c r="A8" s="39" t="s">
        <v>168</v>
      </c>
    </row>
    <row r="9" spans="1:4" ht="15.75" thickTop="1" x14ac:dyDescent="0.25">
      <c r="A9" t="s">
        <v>167</v>
      </c>
      <c r="D9" t="s">
        <v>159</v>
      </c>
    </row>
    <row r="10" spans="1:4" x14ac:dyDescent="0.25">
      <c r="A10" t="s">
        <v>154</v>
      </c>
      <c r="D10" t="s">
        <v>160</v>
      </c>
    </row>
    <row r="11" spans="1:4" x14ac:dyDescent="0.25">
      <c r="A11" t="s">
        <v>153</v>
      </c>
      <c r="D11" t="s">
        <v>161</v>
      </c>
    </row>
    <row r="12" spans="1:4" x14ac:dyDescent="0.25">
      <c r="A12" t="s">
        <v>163</v>
      </c>
    </row>
    <row r="13" spans="1:4" x14ac:dyDescent="0.25">
      <c r="A13" t="s">
        <v>164</v>
      </c>
    </row>
    <row r="14" spans="1:4" ht="15.75" thickBot="1" x14ac:dyDescent="0.3"/>
    <row r="15" spans="1:4" s="46" customFormat="1" ht="16.5" thickTop="1" thickBot="1" x14ac:dyDescent="0.3">
      <c r="A15" s="45" t="s">
        <v>175</v>
      </c>
    </row>
    <row r="16" spans="1:4" ht="15.75" thickTop="1" x14ac:dyDescent="0.25">
      <c r="A16" t="s">
        <v>177</v>
      </c>
    </row>
    <row r="17" spans="1:4" ht="15.75" thickBot="1" x14ac:dyDescent="0.3"/>
    <row r="18" spans="1:4" ht="15.75" thickBot="1" x14ac:dyDescent="0.3">
      <c r="A18" s="6" t="s">
        <v>46</v>
      </c>
      <c r="B18" s="6" t="s">
        <v>15</v>
      </c>
      <c r="C18" s="6" t="s">
        <v>178</v>
      </c>
    </row>
    <row r="19" spans="1:4" ht="15.75" thickBot="1" x14ac:dyDescent="0.3">
      <c r="A19" s="7" t="s">
        <v>17</v>
      </c>
      <c r="B19" s="7" t="s">
        <v>18</v>
      </c>
    </row>
    <row r="20" spans="1:4" ht="15.75" thickBot="1" x14ac:dyDescent="0.3">
      <c r="A20" s="7" t="s">
        <v>20</v>
      </c>
      <c r="B20" s="7" t="s">
        <v>21</v>
      </c>
    </row>
    <row r="21" spans="1:4" ht="15.75" thickBot="1" x14ac:dyDescent="0.3">
      <c r="A21" s="7" t="s">
        <v>23</v>
      </c>
      <c r="B21" s="7" t="s">
        <v>24</v>
      </c>
    </row>
    <row r="22" spans="1:4" ht="24.75" thickBot="1" x14ac:dyDescent="0.3">
      <c r="A22" s="7" t="s">
        <v>26</v>
      </c>
      <c r="B22" s="7" t="s">
        <v>27</v>
      </c>
    </row>
    <row r="23" spans="1:4" ht="15.75" thickBot="1" x14ac:dyDescent="0.3">
      <c r="A23" s="7" t="s">
        <v>29</v>
      </c>
      <c r="B23" s="7" t="s">
        <v>30</v>
      </c>
    </row>
    <row r="24" spans="1:4" ht="15.75" thickBot="1" x14ac:dyDescent="0.3">
      <c r="A24" s="7" t="s">
        <v>32</v>
      </c>
      <c r="B24" s="7" t="s">
        <v>33</v>
      </c>
    </row>
    <row r="25" spans="1:4" ht="24.75" thickBot="1" x14ac:dyDescent="0.3">
      <c r="A25" s="7" t="s">
        <v>35</v>
      </c>
      <c r="B25" s="7" t="s">
        <v>36</v>
      </c>
    </row>
    <row r="26" spans="1:4" ht="24.75" thickBot="1" x14ac:dyDescent="0.3">
      <c r="A26" s="7" t="s">
        <v>38</v>
      </c>
      <c r="B26" s="7" t="s">
        <v>39</v>
      </c>
    </row>
    <row r="27" spans="1:4" ht="15.75" thickBot="1" x14ac:dyDescent="0.3"/>
    <row r="28" spans="1:4" s="42" customFormat="1" ht="16.5" thickTop="1" thickBot="1" x14ac:dyDescent="0.3">
      <c r="A28" s="41" t="s">
        <v>169</v>
      </c>
    </row>
    <row r="29" spans="1:4" ht="15.75" thickTop="1" x14ac:dyDescent="0.25">
      <c r="A29" t="s">
        <v>167</v>
      </c>
      <c r="D29" t="s">
        <v>159</v>
      </c>
    </row>
    <row r="30" spans="1:4" x14ac:dyDescent="0.25">
      <c r="A30" t="s">
        <v>154</v>
      </c>
      <c r="D30" t="s">
        <v>160</v>
      </c>
    </row>
    <row r="31" spans="1:4" x14ac:dyDescent="0.25">
      <c r="A31" t="s">
        <v>153</v>
      </c>
      <c r="D31" t="s">
        <v>161</v>
      </c>
    </row>
    <row r="32" spans="1:4" x14ac:dyDescent="0.25">
      <c r="A32" t="s">
        <v>163</v>
      </c>
    </row>
    <row r="33" spans="1:5" x14ac:dyDescent="0.25">
      <c r="A33" t="s">
        <v>164</v>
      </c>
    </row>
    <row r="34" spans="1:5" ht="15.75" thickBot="1" x14ac:dyDescent="0.3"/>
    <row r="35" spans="1:5" s="44" customFormat="1" ht="16.5" thickTop="1" thickBot="1" x14ac:dyDescent="0.3">
      <c r="A35" s="43" t="s">
        <v>170</v>
      </c>
    </row>
    <row r="36" spans="1:5" ht="15.75" thickTop="1" x14ac:dyDescent="0.25">
      <c r="A36" t="s">
        <v>172</v>
      </c>
      <c r="D36" t="s">
        <v>173</v>
      </c>
    </row>
    <row r="37" spans="1:5" x14ac:dyDescent="0.25">
      <c r="A37" t="s">
        <v>171</v>
      </c>
      <c r="D37" t="s">
        <v>174</v>
      </c>
    </row>
    <row r="38" spans="1:5" ht="15.75" thickBot="1" x14ac:dyDescent="0.3"/>
    <row r="39" spans="1:5" s="51" customFormat="1" ht="16.5" thickTop="1" thickBot="1" x14ac:dyDescent="0.3">
      <c r="A39" s="50" t="s">
        <v>182</v>
      </c>
    </row>
    <row r="40" spans="1:5" ht="15.75" thickTop="1" x14ac:dyDescent="0.25">
      <c r="A40" t="s">
        <v>184</v>
      </c>
      <c r="C40" t="s">
        <v>186</v>
      </c>
      <c r="E40" t="s">
        <v>188</v>
      </c>
    </row>
    <row r="41" spans="1:5" x14ac:dyDescent="0.25">
      <c r="A41" t="s">
        <v>185</v>
      </c>
      <c r="C41" t="s">
        <v>187</v>
      </c>
      <c r="E41" t="s">
        <v>189</v>
      </c>
    </row>
    <row r="42" spans="1:5" ht="15.75" thickBot="1" x14ac:dyDescent="0.3"/>
    <row r="43" spans="1:5" s="53" customFormat="1" ht="16.5" thickTop="1" thickBot="1" x14ac:dyDescent="0.3">
      <c r="A43" s="52" t="s">
        <v>183</v>
      </c>
    </row>
    <row r="44" spans="1:5" ht="15.75" thickTop="1" x14ac:dyDescent="0.25">
      <c r="A44" t="s">
        <v>190</v>
      </c>
      <c r="C44" t="s">
        <v>193</v>
      </c>
      <c r="E44" t="s">
        <v>197</v>
      </c>
    </row>
    <row r="45" spans="1:5" x14ac:dyDescent="0.25">
      <c r="A45" t="s">
        <v>191</v>
      </c>
      <c r="C45" t="s">
        <v>194</v>
      </c>
      <c r="E45" t="s">
        <v>196</v>
      </c>
    </row>
    <row r="46" spans="1:5" x14ac:dyDescent="0.25">
      <c r="A46" t="s">
        <v>192</v>
      </c>
      <c r="C46" t="s">
        <v>195</v>
      </c>
      <c r="E46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C3" sqref="C3:D10"/>
    </sheetView>
  </sheetViews>
  <sheetFormatPr baseColWidth="10" defaultRowHeight="15" x14ac:dyDescent="0.25"/>
  <cols>
    <col min="1" max="2" width="21.28515625" customWidth="1"/>
    <col min="3" max="3" width="5.7109375" customWidth="1"/>
    <col min="4" max="4" width="4.140625" customWidth="1"/>
    <col min="5" max="5" width="7.28515625" customWidth="1"/>
    <col min="6" max="6" width="3.28515625" style="36" customWidth="1"/>
    <col min="7" max="7" width="18" customWidth="1"/>
    <col min="9" max="9" width="3.85546875" customWidth="1"/>
    <col min="10" max="10" width="3.42578125" customWidth="1"/>
    <col min="11" max="11" width="4" customWidth="1"/>
  </cols>
  <sheetData>
    <row r="1" spans="1:11" s="38" customFormat="1" ht="16.5" thickTop="1" thickBot="1" x14ac:dyDescent="0.3">
      <c r="A1" s="37" t="s">
        <v>158</v>
      </c>
    </row>
    <row r="2" spans="1:11" ht="15.75" thickTop="1" x14ac:dyDescent="0.25">
      <c r="F2"/>
    </row>
    <row r="3" spans="1:11" x14ac:dyDescent="0.25">
      <c r="A3" s="32" t="s">
        <v>57</v>
      </c>
      <c r="B3" s="32"/>
      <c r="C3" s="13" t="s">
        <v>155</v>
      </c>
      <c r="D3" s="13" t="s">
        <v>156</v>
      </c>
      <c r="E3" s="13" t="s">
        <v>157</v>
      </c>
      <c r="G3" s="33" t="s">
        <v>58</v>
      </c>
      <c r="H3" s="33"/>
      <c r="I3" t="s">
        <v>155</v>
      </c>
      <c r="J3" t="s">
        <v>156</v>
      </c>
      <c r="K3" t="s">
        <v>157</v>
      </c>
    </row>
    <row r="4" spans="1:11" x14ac:dyDescent="0.25">
      <c r="A4">
        <v>156</v>
      </c>
      <c r="B4">
        <v>160</v>
      </c>
      <c r="C4">
        <f>(A4+B4)/2</f>
        <v>158</v>
      </c>
      <c r="D4">
        <f>COUNTIFS(Datos_Recogidos!$D$2:$D$39,"&gt;="&amp;A4,Datos_Recogidos!$D$2:$D$39,"&lt;"&amp;B4)</f>
        <v>2</v>
      </c>
      <c r="E4">
        <f>D4/$D$11</f>
        <v>6.25E-2</v>
      </c>
    </row>
    <row r="5" spans="1:11" x14ac:dyDescent="0.25">
      <c r="A5">
        <v>160</v>
      </c>
      <c r="B5">
        <v>164</v>
      </c>
      <c r="C5">
        <f t="shared" ref="C5:C10" si="0">(A5+B5)/2</f>
        <v>162</v>
      </c>
      <c r="D5">
        <f>COUNTIFS(Datos_Recogidos!$D$2:$D$39,"&gt;="&amp;A5,Datos_Recogidos!$D$2:$D$39,"&lt;"&amp;B5)</f>
        <v>5</v>
      </c>
      <c r="E5">
        <f t="shared" ref="E5:E10" si="1">D5/$D$11</f>
        <v>0.15625</v>
      </c>
    </row>
    <row r="6" spans="1:11" x14ac:dyDescent="0.25">
      <c r="A6">
        <v>164</v>
      </c>
      <c r="B6">
        <v>168</v>
      </c>
      <c r="C6">
        <f t="shared" si="0"/>
        <v>166</v>
      </c>
      <c r="D6">
        <f>COUNTIFS(Datos_Recogidos!$D$2:$D$39,"&gt;="&amp;A6,Datos_Recogidos!$D$2:$D$39,"&lt;"&amp;B6)</f>
        <v>4</v>
      </c>
      <c r="E6">
        <f t="shared" si="1"/>
        <v>0.125</v>
      </c>
    </row>
    <row r="7" spans="1:11" x14ac:dyDescent="0.25">
      <c r="A7">
        <v>168</v>
      </c>
      <c r="B7">
        <v>172</v>
      </c>
      <c r="C7">
        <f t="shared" si="0"/>
        <v>170</v>
      </c>
      <c r="D7">
        <f>COUNTIFS(Datos_Recogidos!$D$2:$D$39,"&gt;="&amp;A7,Datos_Recogidos!$D$2:$D$39,"&lt;"&amp;B7)</f>
        <v>8</v>
      </c>
      <c r="E7">
        <f t="shared" si="1"/>
        <v>0.25</v>
      </c>
    </row>
    <row r="8" spans="1:11" x14ac:dyDescent="0.25">
      <c r="A8">
        <v>172</v>
      </c>
      <c r="B8">
        <v>176</v>
      </c>
      <c r="C8">
        <f t="shared" si="0"/>
        <v>174</v>
      </c>
      <c r="D8">
        <f>COUNTIFS(Datos_Recogidos!$D$2:$D$39,"&gt;="&amp;A8,Datos_Recogidos!$D$2:$D$39,"&lt;"&amp;B8)</f>
        <v>8</v>
      </c>
      <c r="E8">
        <f t="shared" si="1"/>
        <v>0.25</v>
      </c>
    </row>
    <row r="9" spans="1:11" x14ac:dyDescent="0.25">
      <c r="A9">
        <v>180</v>
      </c>
      <c r="B9">
        <v>184</v>
      </c>
      <c r="C9">
        <f t="shared" si="0"/>
        <v>182</v>
      </c>
      <c r="D9">
        <f>COUNTIFS(Datos_Recogidos!$D$2:$D$39,"&gt;="&amp;A9,Datos_Recogidos!$D$2:$D$39,"&lt;"&amp;B9)</f>
        <v>4</v>
      </c>
      <c r="E9">
        <f t="shared" si="1"/>
        <v>0.125</v>
      </c>
    </row>
    <row r="10" spans="1:11" x14ac:dyDescent="0.25">
      <c r="A10">
        <v>184</v>
      </c>
      <c r="B10">
        <v>188</v>
      </c>
      <c r="C10">
        <f t="shared" si="0"/>
        <v>186</v>
      </c>
      <c r="D10">
        <f>COUNTIFS(Datos_Recogidos!$D$2:$D$39,"&gt;="&amp;A10,Datos_Recogidos!$D$2:$D$39,"&lt;"&amp;B10)</f>
        <v>1</v>
      </c>
      <c r="E10">
        <f t="shared" si="1"/>
        <v>3.125E-2</v>
      </c>
    </row>
    <row r="11" spans="1:11" x14ac:dyDescent="0.25">
      <c r="D11">
        <f>SUM(D4:D10)</f>
        <v>32</v>
      </c>
    </row>
    <row r="12" spans="1:11" x14ac:dyDescent="0.25">
      <c r="A12" t="s">
        <v>159</v>
      </c>
      <c r="B12">
        <f>MIN(Datos_Recogidos!D2:D39)</f>
        <v>158</v>
      </c>
      <c r="G12" t="s">
        <v>159</v>
      </c>
    </row>
    <row r="13" spans="1:11" x14ac:dyDescent="0.25">
      <c r="A13" t="s">
        <v>160</v>
      </c>
      <c r="B13">
        <f>MAX(Datos_Recogidos!D2:D41)</f>
        <v>184</v>
      </c>
      <c r="G13" t="s">
        <v>160</v>
      </c>
    </row>
    <row r="14" spans="1:11" x14ac:dyDescent="0.25">
      <c r="A14" t="s">
        <v>161</v>
      </c>
      <c r="B14">
        <f>B13-B12</f>
        <v>26</v>
      </c>
      <c r="G14" t="s">
        <v>161</v>
      </c>
    </row>
    <row r="15" spans="1:11" x14ac:dyDescent="0.25">
      <c r="A15" t="s">
        <v>165</v>
      </c>
      <c r="B15">
        <v>7</v>
      </c>
      <c r="G15" t="s">
        <v>165</v>
      </c>
    </row>
    <row r="16" spans="1:11" x14ac:dyDescent="0.25">
      <c r="A16" t="s">
        <v>162</v>
      </c>
      <c r="B16">
        <f>B14/B15</f>
        <v>3.7142857142857144</v>
      </c>
      <c r="G16" t="s">
        <v>162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"/>
  <sheetViews>
    <sheetView workbookViewId="0">
      <selection activeCell="B7" sqref="B7"/>
    </sheetView>
  </sheetViews>
  <sheetFormatPr baseColWidth="10" defaultRowHeight="15" x14ac:dyDescent="0.25"/>
  <sheetData>
    <row r="2" spans="1:1" x14ac:dyDescent="0.25">
      <c r="A2" t="s">
        <v>64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8"/>
  <sheetViews>
    <sheetView workbookViewId="0">
      <selection activeCell="A8" sqref="A8"/>
    </sheetView>
  </sheetViews>
  <sheetFormatPr baseColWidth="10" defaultRowHeight="15" x14ac:dyDescent="0.25"/>
  <sheetData>
    <row r="2" spans="1:1" x14ac:dyDescent="0.25">
      <c r="A2" t="s">
        <v>59</v>
      </c>
    </row>
    <row r="4" spans="1:1" x14ac:dyDescent="0.25">
      <c r="A4" t="s">
        <v>60</v>
      </c>
    </row>
    <row r="6" spans="1:1" x14ac:dyDescent="0.25">
      <c r="A6" t="s">
        <v>61</v>
      </c>
    </row>
    <row r="8" spans="1:1" x14ac:dyDescent="0.25">
      <c r="A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Datos_Recogidos</vt:lpstr>
      <vt:lpstr>Medidas Posición y Dispersión</vt:lpstr>
      <vt:lpstr>Tablas Frecuencias</vt:lpstr>
      <vt:lpstr>Gráficas estadísticas</vt:lpstr>
      <vt:lpstr>Correlación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</dc:creator>
  <cp:lastModifiedBy>Dani</cp:lastModifiedBy>
  <dcterms:created xsi:type="dcterms:W3CDTF">2013-02-06T16:36:48Z</dcterms:created>
  <dcterms:modified xsi:type="dcterms:W3CDTF">2014-06-09T15:23:32Z</dcterms:modified>
</cp:coreProperties>
</file>